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DELL\Desktop\moje\KTS\Turnieje\Świąteczny\Świąteczny_23\"/>
    </mc:Choice>
  </mc:AlternateContent>
  <xr:revisionPtr revIDLastSave="0" documentId="8_{8D2EF219-C114-4CA8-A175-9C957FC1EC6F}" xr6:coauthVersionLast="47" xr6:coauthVersionMax="47" xr10:uidLastSave="{00000000-0000-0000-0000-000000000000}"/>
  <bookViews>
    <workbookView xWindow="-108" yWindow="-108" windowWidth="23256" windowHeight="12456" xr2:uid="{00000000-000D-0000-FFFF-FFFF00000000}"/>
  </bookViews>
  <sheets>
    <sheet name="Kobiety" sheetId="1" r:id="rId1"/>
    <sheet name="Grupy_M" sheetId="2" r:id="rId2"/>
    <sheet name="turniej GŁówny_M" sheetId="4" r:id="rId3"/>
    <sheet name="klasyfikacja " sheetId="5" r:id="rId4"/>
  </sheets>
  <externalReferences>
    <externalReference r:id="rId5"/>
    <externalReference r:id="rId6"/>
    <externalReference r:id="rId7"/>
    <externalReference r:id="rId8"/>
  </externalReferences>
  <definedNames>
    <definedName name="_xlnm.Print_Area" localSheetId="1">Grupy_M!$A$1:$BG$183</definedName>
    <definedName name="_xlnm.Print_Area" localSheetId="3">'klasyfikacja '!$A$1:$H$58</definedName>
    <definedName name="_xlnm.Print_Area" localSheetId="0">Kobiety!$B$1:$BH$40</definedName>
    <definedName name="_xlnm.Print_Area" localSheetId="2">'turniej GŁówny_M'!$A$1:$P$77,'turniej GŁówny_M'!$A$155:$P$242</definedName>
  </definedNames>
  <calcPr calcId="181029"/>
</workbook>
</file>

<file path=xl/calcChain.xml><?xml version="1.0" encoding="utf-8"?>
<calcChain xmlns="http://schemas.openxmlformats.org/spreadsheetml/2006/main">
  <c r="A3" i="5" l="1"/>
  <c r="A3" i="4"/>
  <c r="A157" i="4" s="1"/>
  <c r="C1" i="5"/>
  <c r="G56" i="5"/>
  <c r="A56"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T241" i="4"/>
  <c r="S241" i="4"/>
  <c r="C223" i="4"/>
  <c r="F222" i="4"/>
  <c r="F218" i="4"/>
  <c r="F214" i="4"/>
  <c r="T213" i="4"/>
  <c r="F210" i="4"/>
  <c r="F202" i="4"/>
  <c r="C201" i="4"/>
  <c r="S192" i="4" s="1"/>
  <c r="F198" i="4"/>
  <c r="F194" i="4"/>
  <c r="F190" i="4"/>
  <c r="T169" i="4"/>
  <c r="S169" i="4"/>
  <c r="S154" i="4"/>
  <c r="P153" i="4"/>
  <c r="A153" i="4"/>
  <c r="L150" i="4"/>
  <c r="T154" i="4" s="1"/>
  <c r="C150" i="4"/>
  <c r="T150" i="4" s="1"/>
  <c r="O149" i="4"/>
  <c r="F149" i="4"/>
  <c r="L148" i="4"/>
  <c r="C148" i="4"/>
  <c r="S150" i="4" s="1"/>
  <c r="S146" i="4"/>
  <c r="O140" i="4"/>
  <c r="I140" i="4"/>
  <c r="T142" i="4" s="1"/>
  <c r="C139" i="4"/>
  <c r="T133" i="4" s="1"/>
  <c r="F138" i="4"/>
  <c r="S138" i="4" s="1"/>
  <c r="L137" i="4"/>
  <c r="C137" i="4"/>
  <c r="S133" i="4" s="1"/>
  <c r="I134" i="4"/>
  <c r="S142" i="4" s="1"/>
  <c r="C133" i="4"/>
  <c r="T132" i="4" s="1"/>
  <c r="S132" i="4"/>
  <c r="F132" i="4"/>
  <c r="S137" i="4" s="1"/>
  <c r="C131" i="4"/>
  <c r="O123" i="4"/>
  <c r="I123" i="4"/>
  <c r="T112" i="4" s="1"/>
  <c r="C123" i="4"/>
  <c r="T94" i="4" s="1"/>
  <c r="L120" i="4"/>
  <c r="S119" i="4" s="1"/>
  <c r="I118" i="4"/>
  <c r="S112" i="4" s="1"/>
  <c r="S117" i="4"/>
  <c r="C116" i="4"/>
  <c r="S93" i="4" s="1"/>
  <c r="O113" i="4"/>
  <c r="I113" i="4"/>
  <c r="T111" i="4" s="1"/>
  <c r="C113" i="4"/>
  <c r="S111" i="4"/>
  <c r="L110" i="4"/>
  <c r="S118" i="4" s="1"/>
  <c r="T109" i="4"/>
  <c r="I108" i="4"/>
  <c r="C106" i="4"/>
  <c r="O103" i="4"/>
  <c r="I103" i="4"/>
  <c r="T110" i="4" s="1"/>
  <c r="F102" i="4"/>
  <c r="S101" i="4" s="1"/>
  <c r="L100" i="4"/>
  <c r="F99" i="4"/>
  <c r="T100" i="4" s="1"/>
  <c r="I98" i="4"/>
  <c r="S110" i="4" s="1"/>
  <c r="C96" i="4"/>
  <c r="S94" i="4"/>
  <c r="T93" i="4"/>
  <c r="O93" i="4"/>
  <c r="I93" i="4"/>
  <c r="C93" i="4"/>
  <c r="T88" i="4" s="1"/>
  <c r="T92" i="4"/>
  <c r="S92" i="4"/>
  <c r="T91" i="4"/>
  <c r="S91" i="4"/>
  <c r="T90" i="4"/>
  <c r="S90" i="4"/>
  <c r="L90" i="4"/>
  <c r="S116" i="4" s="1"/>
  <c r="T89" i="4"/>
  <c r="S89" i="4"/>
  <c r="F89" i="4"/>
  <c r="T98" i="4" s="1"/>
  <c r="S88" i="4"/>
  <c r="I88" i="4"/>
  <c r="S109" i="4" s="1"/>
  <c r="T87" i="4"/>
  <c r="S87" i="4"/>
  <c r="A81" i="4"/>
  <c r="C79" i="4"/>
  <c r="P77" i="4"/>
  <c r="A77" i="4"/>
  <c r="F70" i="4"/>
  <c r="C203" i="4" s="1"/>
  <c r="T192" i="4" s="1"/>
  <c r="D70" i="4"/>
  <c r="C67" i="4"/>
  <c r="F122" i="4" s="1"/>
  <c r="S105" i="4" s="1"/>
  <c r="A67" i="4"/>
  <c r="C65" i="4"/>
  <c r="F66" i="4" s="1"/>
  <c r="A65" i="4"/>
  <c r="C63" i="4"/>
  <c r="F62" i="4" s="1"/>
  <c r="A63" i="4"/>
  <c r="C61" i="4"/>
  <c r="F117" i="4" s="1"/>
  <c r="S104" i="4" s="1"/>
  <c r="A61" i="4"/>
  <c r="F58" i="4"/>
  <c r="F94" i="4" s="1"/>
  <c r="T99" i="4" s="1"/>
  <c r="D58" i="4"/>
  <c r="F54" i="4"/>
  <c r="T34" i="4" s="1"/>
  <c r="D54" i="4"/>
  <c r="C51" i="4"/>
  <c r="C219" i="4" s="1"/>
  <c r="T212" i="4" s="1"/>
  <c r="A51" i="4"/>
  <c r="C49" i="4"/>
  <c r="F50" i="4" s="1"/>
  <c r="A49" i="4"/>
  <c r="C47" i="4"/>
  <c r="A47" i="4"/>
  <c r="R46" i="4"/>
  <c r="F46" i="4"/>
  <c r="C197" i="4" s="1"/>
  <c r="S191" i="4" s="1"/>
  <c r="C45" i="4"/>
  <c r="C217" i="4" s="1"/>
  <c r="S212" i="4" s="1"/>
  <c r="A45" i="4"/>
  <c r="F42" i="4"/>
  <c r="S33" i="4" s="1"/>
  <c r="D42" i="4"/>
  <c r="R39" i="4"/>
  <c r="F38" i="4"/>
  <c r="C195" i="4" s="1"/>
  <c r="T190" i="4" s="1"/>
  <c r="D38" i="4"/>
  <c r="S35" i="4"/>
  <c r="C35" i="4"/>
  <c r="C215" i="4" s="1"/>
  <c r="T211" i="4" s="1"/>
  <c r="A35" i="4"/>
  <c r="T33" i="4"/>
  <c r="C33" i="4"/>
  <c r="F34" i="4" s="1"/>
  <c r="A33" i="4"/>
  <c r="T32" i="4"/>
  <c r="C31" i="4"/>
  <c r="A31" i="4"/>
  <c r="F30" i="4"/>
  <c r="I28" i="4" s="1"/>
  <c r="S41" i="4" s="1"/>
  <c r="C29" i="4"/>
  <c r="F97" i="4" s="1"/>
  <c r="S100" i="4" s="1"/>
  <c r="A29" i="4"/>
  <c r="F26" i="4"/>
  <c r="F114" i="4" s="1"/>
  <c r="T103" i="4" s="1"/>
  <c r="D26" i="4"/>
  <c r="F22" i="4"/>
  <c r="C191" i="4" s="1"/>
  <c r="T189" i="4" s="1"/>
  <c r="D22" i="4"/>
  <c r="C19" i="4"/>
  <c r="F92" i="4" s="1"/>
  <c r="S99" i="4" s="1"/>
  <c r="A19" i="4"/>
  <c r="T17" i="4"/>
  <c r="C17" i="4"/>
  <c r="F18" i="4" s="1"/>
  <c r="A17" i="4"/>
  <c r="T16" i="4"/>
  <c r="C15" i="4"/>
  <c r="C209" i="4" s="1"/>
  <c r="S210" i="4" s="1"/>
  <c r="A15" i="4"/>
  <c r="T14" i="4"/>
  <c r="T13" i="4"/>
  <c r="C13" i="4"/>
  <c r="F14" i="4" s="1"/>
  <c r="A13" i="4"/>
  <c r="T12" i="4"/>
  <c r="T11" i="4"/>
  <c r="F10" i="4"/>
  <c r="S29" i="4" s="1"/>
  <c r="D10" i="4"/>
  <c r="C1" i="4"/>
  <c r="C155" i="4" s="1"/>
  <c r="AE150" i="2"/>
  <c r="AD150" i="2"/>
  <c r="AC150" i="2"/>
  <c r="AB150" i="2"/>
  <c r="AA150" i="2"/>
  <c r="W150" i="2"/>
  <c r="V150" i="2"/>
  <c r="U150" i="2"/>
  <c r="T150" i="2"/>
  <c r="S150" i="2"/>
  <c r="O150" i="2"/>
  <c r="N150" i="2"/>
  <c r="M150" i="2"/>
  <c r="L150" i="2"/>
  <c r="K150" i="2"/>
  <c r="AY149" i="2"/>
  <c r="AW149" i="2"/>
  <c r="AE149" i="2"/>
  <c r="AD149" i="2"/>
  <c r="AC149" i="2"/>
  <c r="AB149" i="2"/>
  <c r="AA149" i="2"/>
  <c r="Z149" i="2"/>
  <c r="X149" i="2"/>
  <c r="AX149" i="2" s="1"/>
  <c r="W149" i="2"/>
  <c r="V149" i="2"/>
  <c r="U149" i="2"/>
  <c r="T149" i="2"/>
  <c r="S149" i="2"/>
  <c r="R149" i="2"/>
  <c r="P149" i="2"/>
  <c r="O149" i="2"/>
  <c r="N149" i="2"/>
  <c r="M149" i="2"/>
  <c r="L149" i="2"/>
  <c r="K149" i="2"/>
  <c r="J149" i="2"/>
  <c r="H149" i="2"/>
  <c r="F149" i="2"/>
  <c r="F150" i="2" s="1"/>
  <c r="BR148" i="2"/>
  <c r="BO148" i="2"/>
  <c r="BM148" i="2"/>
  <c r="BL148" i="2"/>
  <c r="BK148" i="2"/>
  <c r="W148" i="2"/>
  <c r="V148" i="2"/>
  <c r="U148" i="2"/>
  <c r="T148" i="2"/>
  <c r="S148" i="2"/>
  <c r="O148" i="2"/>
  <c r="N148" i="2"/>
  <c r="M148" i="2"/>
  <c r="L148" i="2"/>
  <c r="K148" i="2"/>
  <c r="BR147" i="2"/>
  <c r="BO147" i="2"/>
  <c r="BM147" i="2"/>
  <c r="BL147" i="2"/>
  <c r="BK147" i="2"/>
  <c r="AY147" i="2"/>
  <c r="AX147" i="2"/>
  <c r="AV147" i="2"/>
  <c r="W147" i="2"/>
  <c r="V147" i="2"/>
  <c r="U147" i="2"/>
  <c r="T147" i="2"/>
  <c r="S147" i="2"/>
  <c r="R147" i="2"/>
  <c r="P147" i="2"/>
  <c r="AW147" i="2" s="1"/>
  <c r="O147" i="2"/>
  <c r="N147" i="2"/>
  <c r="M147" i="2"/>
  <c r="L147" i="2"/>
  <c r="K147" i="2"/>
  <c r="J147" i="2"/>
  <c r="BC147" i="2" s="1"/>
  <c r="H147" i="2"/>
  <c r="F147" i="2"/>
  <c r="F148" i="2" s="1"/>
  <c r="BV146" i="2"/>
  <c r="BR146" i="2"/>
  <c r="BO146" i="2"/>
  <c r="BM146" i="2"/>
  <c r="BL146" i="2"/>
  <c r="BK146" i="2"/>
  <c r="O146" i="2"/>
  <c r="N146" i="2"/>
  <c r="M146" i="2"/>
  <c r="L146" i="2"/>
  <c r="K146" i="2"/>
  <c r="BV145" i="2"/>
  <c r="BR145" i="2"/>
  <c r="BO145" i="2"/>
  <c r="BM145" i="2"/>
  <c r="BL145" i="2"/>
  <c r="BK145" i="2"/>
  <c r="BA145" i="2"/>
  <c r="AY145" i="2"/>
  <c r="AX145" i="2"/>
  <c r="AW145" i="2"/>
  <c r="O145" i="2"/>
  <c r="N145" i="2"/>
  <c r="M145" i="2"/>
  <c r="L145" i="2"/>
  <c r="K145" i="2"/>
  <c r="J145" i="2"/>
  <c r="BC145" i="2" s="1"/>
  <c r="BA146" i="2" s="1"/>
  <c r="H145" i="2"/>
  <c r="AV145" i="2" s="1"/>
  <c r="AZ145" i="2" s="1"/>
  <c r="F145" i="2"/>
  <c r="BT144" i="2" s="1"/>
  <c r="BV144" i="2"/>
  <c r="BR144" i="2"/>
  <c r="BO144" i="2"/>
  <c r="BM144" i="2"/>
  <c r="BN144" i="2" s="1"/>
  <c r="BL144" i="2"/>
  <c r="BK144" i="2"/>
  <c r="BV143" i="2"/>
  <c r="BR143" i="2"/>
  <c r="BO143" i="2"/>
  <c r="BM143" i="2"/>
  <c r="BL143" i="2"/>
  <c r="BK143" i="2"/>
  <c r="BF143" i="2"/>
  <c r="BD143" i="2"/>
  <c r="BC143" i="2"/>
  <c r="BA144" i="2" s="1"/>
  <c r="BA143" i="2"/>
  <c r="AY143" i="2"/>
  <c r="AX143" i="2"/>
  <c r="AW143" i="2"/>
  <c r="AV143" i="2"/>
  <c r="AZ143" i="2" s="1"/>
  <c r="F143" i="2"/>
  <c r="F144" i="2" s="1"/>
  <c r="AE139" i="2"/>
  <c r="AD139" i="2"/>
  <c r="AC139" i="2"/>
  <c r="AB139" i="2"/>
  <c r="AA139" i="2"/>
  <c r="W139" i="2"/>
  <c r="V139" i="2"/>
  <c r="U139" i="2"/>
  <c r="T139" i="2"/>
  <c r="S139" i="2"/>
  <c r="O139" i="2"/>
  <c r="N139" i="2"/>
  <c r="M139" i="2"/>
  <c r="L139" i="2"/>
  <c r="K139" i="2"/>
  <c r="AY138" i="2"/>
  <c r="AE138" i="2"/>
  <c r="AD138" i="2"/>
  <c r="AC138" i="2"/>
  <c r="AB138" i="2"/>
  <c r="AA138" i="2"/>
  <c r="Z138" i="2"/>
  <c r="X138" i="2"/>
  <c r="AX138" i="2" s="1"/>
  <c r="W138" i="2"/>
  <c r="V138" i="2"/>
  <c r="U138" i="2"/>
  <c r="T138" i="2"/>
  <c r="S138" i="2"/>
  <c r="R138" i="2"/>
  <c r="P138" i="2"/>
  <c r="AW138" i="2" s="1"/>
  <c r="O138" i="2"/>
  <c r="N138" i="2"/>
  <c r="M138" i="2"/>
  <c r="L138" i="2"/>
  <c r="K138" i="2"/>
  <c r="J138" i="2"/>
  <c r="H138" i="2"/>
  <c r="AV138" i="2" s="1"/>
  <c r="F138" i="2"/>
  <c r="F139" i="2" s="1"/>
  <c r="BR137" i="2"/>
  <c r="BO137" i="2"/>
  <c r="BM137" i="2"/>
  <c r="BL137" i="2"/>
  <c r="BK137" i="2"/>
  <c r="W137" i="2"/>
  <c r="V137" i="2"/>
  <c r="U137" i="2"/>
  <c r="T137" i="2"/>
  <c r="S137" i="2"/>
  <c r="O137" i="2"/>
  <c r="N137" i="2"/>
  <c r="M137" i="2"/>
  <c r="L137" i="2"/>
  <c r="K137" i="2"/>
  <c r="F137" i="2"/>
  <c r="BR136" i="2"/>
  <c r="BO136" i="2"/>
  <c r="BM136" i="2"/>
  <c r="BL136" i="2"/>
  <c r="BK136" i="2"/>
  <c r="AY136" i="2"/>
  <c r="AX136" i="2"/>
  <c r="W136" i="2"/>
  <c r="V136" i="2"/>
  <c r="U136" i="2"/>
  <c r="T136" i="2"/>
  <c r="S136" i="2"/>
  <c r="R136" i="2"/>
  <c r="P136" i="2"/>
  <c r="AW136" i="2" s="1"/>
  <c r="O136" i="2"/>
  <c r="N136" i="2"/>
  <c r="M136" i="2"/>
  <c r="L136" i="2"/>
  <c r="K136" i="2"/>
  <c r="J136" i="2"/>
  <c r="BC136" i="2" s="1"/>
  <c r="H136" i="2"/>
  <c r="F136" i="2"/>
  <c r="BT134" i="2" s="1"/>
  <c r="BW134" i="2" s="1"/>
  <c r="BV135" i="2"/>
  <c r="BR135" i="2"/>
  <c r="BO135" i="2"/>
  <c r="BM135" i="2"/>
  <c r="BL135" i="2"/>
  <c r="BK135" i="2"/>
  <c r="O135" i="2"/>
  <c r="N135" i="2"/>
  <c r="M135" i="2"/>
  <c r="L135" i="2"/>
  <c r="K135" i="2"/>
  <c r="BV134" i="2"/>
  <c r="BR134" i="2"/>
  <c r="BO134" i="2"/>
  <c r="BP134" i="2" s="1"/>
  <c r="BM134" i="2"/>
  <c r="BL134" i="2"/>
  <c r="BK134" i="2"/>
  <c r="AY134" i="2"/>
  <c r="AX134" i="2"/>
  <c r="AW134" i="2"/>
  <c r="O134" i="2"/>
  <c r="N134" i="2"/>
  <c r="M134" i="2"/>
  <c r="L134" i="2"/>
  <c r="K134" i="2"/>
  <c r="J134" i="2"/>
  <c r="BC134" i="2" s="1"/>
  <c r="BA135" i="2" s="1"/>
  <c r="H134" i="2"/>
  <c r="BA134" i="2" s="1"/>
  <c r="F134" i="2"/>
  <c r="BT133" i="2" s="1"/>
  <c r="BV133" i="2"/>
  <c r="BR133" i="2"/>
  <c r="BO133" i="2"/>
  <c r="BM133" i="2"/>
  <c r="BL133" i="2"/>
  <c r="BK133" i="2"/>
  <c r="BV132" i="2"/>
  <c r="BT132" i="2"/>
  <c r="BU135" i="2" s="1"/>
  <c r="BR132" i="2"/>
  <c r="BO132" i="2"/>
  <c r="BM132" i="2"/>
  <c r="BL132" i="2"/>
  <c r="BK132" i="2"/>
  <c r="BF132" i="2"/>
  <c r="BD132" i="2"/>
  <c r="BC132" i="2"/>
  <c r="BA132" i="2"/>
  <c r="AZ132" i="2"/>
  <c r="AY132" i="2"/>
  <c r="AX132" i="2"/>
  <c r="AW132" i="2"/>
  <c r="AV132" i="2"/>
  <c r="F132" i="2"/>
  <c r="F133" i="2" s="1"/>
  <c r="AE128" i="2"/>
  <c r="AD128" i="2"/>
  <c r="AC128" i="2"/>
  <c r="AB128" i="2"/>
  <c r="AA128" i="2"/>
  <c r="W128" i="2"/>
  <c r="V128" i="2"/>
  <c r="U128" i="2"/>
  <c r="T128" i="2"/>
  <c r="S128" i="2"/>
  <c r="O128" i="2"/>
  <c r="N128" i="2"/>
  <c r="M128" i="2"/>
  <c r="L128" i="2"/>
  <c r="K128" i="2"/>
  <c r="AY127" i="2"/>
  <c r="AW127" i="2"/>
  <c r="AE127" i="2"/>
  <c r="AD127" i="2"/>
  <c r="AC127" i="2"/>
  <c r="AB127" i="2"/>
  <c r="AA127" i="2"/>
  <c r="Z127" i="2"/>
  <c r="X127" i="2"/>
  <c r="AX127" i="2" s="1"/>
  <c r="W127" i="2"/>
  <c r="V127" i="2"/>
  <c r="U127" i="2"/>
  <c r="T127" i="2"/>
  <c r="S127" i="2"/>
  <c r="R127" i="2"/>
  <c r="P127" i="2"/>
  <c r="O127" i="2"/>
  <c r="N127" i="2"/>
  <c r="M127" i="2"/>
  <c r="L127" i="2"/>
  <c r="K127" i="2"/>
  <c r="J127" i="2"/>
  <c r="H127" i="2"/>
  <c r="F127" i="2"/>
  <c r="F128" i="2" s="1"/>
  <c r="BR126" i="2"/>
  <c r="BO126" i="2"/>
  <c r="BP126" i="2" s="1"/>
  <c r="BM126" i="2"/>
  <c r="BL126" i="2"/>
  <c r="BK126" i="2"/>
  <c r="W126" i="2"/>
  <c r="V126" i="2"/>
  <c r="U126" i="2"/>
  <c r="T126" i="2"/>
  <c r="S126" i="2"/>
  <c r="O126" i="2"/>
  <c r="N126" i="2"/>
  <c r="M126" i="2"/>
  <c r="L126" i="2"/>
  <c r="K126" i="2"/>
  <c r="BR125" i="2"/>
  <c r="BO125" i="2"/>
  <c r="BP125" i="2" s="1"/>
  <c r="BM125" i="2"/>
  <c r="BL125" i="2"/>
  <c r="BK125" i="2"/>
  <c r="AY125" i="2"/>
  <c r="AX125" i="2"/>
  <c r="AV125" i="2"/>
  <c r="AZ125" i="2" s="1"/>
  <c r="W125" i="2"/>
  <c r="V125" i="2"/>
  <c r="U125" i="2"/>
  <c r="T125" i="2"/>
  <c r="S125" i="2"/>
  <c r="R125" i="2"/>
  <c r="P125" i="2"/>
  <c r="AW125" i="2" s="1"/>
  <c r="O125" i="2"/>
  <c r="N125" i="2"/>
  <c r="M125" i="2"/>
  <c r="L125" i="2"/>
  <c r="K125" i="2"/>
  <c r="J125" i="2"/>
  <c r="BC125" i="2" s="1"/>
  <c r="H125" i="2"/>
  <c r="F125" i="2"/>
  <c r="F126" i="2" s="1"/>
  <c r="BW124" i="2"/>
  <c r="BV124" i="2"/>
  <c r="BT124" i="2"/>
  <c r="BU123" i="2" s="1"/>
  <c r="BR124" i="2"/>
  <c r="BO124" i="2"/>
  <c r="BM124" i="2"/>
  <c r="BL124" i="2"/>
  <c r="BK124" i="2"/>
  <c r="O124" i="2"/>
  <c r="N124" i="2"/>
  <c r="M124" i="2"/>
  <c r="L124" i="2"/>
  <c r="K124" i="2"/>
  <c r="BV123" i="2"/>
  <c r="BT123" i="2"/>
  <c r="BU125" i="2" s="1"/>
  <c r="BR123" i="2"/>
  <c r="BO123" i="2"/>
  <c r="BM123" i="2"/>
  <c r="BL123" i="2"/>
  <c r="BK123" i="2"/>
  <c r="AY123" i="2"/>
  <c r="AX123" i="2"/>
  <c r="AW123" i="2"/>
  <c r="O123" i="2"/>
  <c r="N123" i="2"/>
  <c r="M123" i="2"/>
  <c r="L123" i="2"/>
  <c r="K123" i="2"/>
  <c r="J123" i="2"/>
  <c r="BC123" i="2" s="1"/>
  <c r="H123" i="2"/>
  <c r="AV123" i="2" s="1"/>
  <c r="AZ123" i="2" s="1"/>
  <c r="F123" i="2"/>
  <c r="F124" i="2" s="1"/>
  <c r="BV122" i="2"/>
  <c r="BR122" i="2"/>
  <c r="BO122" i="2"/>
  <c r="BP122" i="2" s="1"/>
  <c r="BM122" i="2"/>
  <c r="BL122" i="2"/>
  <c r="BK122" i="2"/>
  <c r="BV121" i="2"/>
  <c r="BR121" i="2"/>
  <c r="BO121" i="2"/>
  <c r="BM121" i="2"/>
  <c r="BL121" i="2"/>
  <c r="BK121" i="2"/>
  <c r="BF121" i="2"/>
  <c r="BD122" i="2" s="1"/>
  <c r="BD121" i="2"/>
  <c r="BC121" i="2"/>
  <c r="BA121" i="2"/>
  <c r="AY121" i="2"/>
  <c r="AX121" i="2"/>
  <c r="AW121" i="2"/>
  <c r="AV121" i="2"/>
  <c r="F121" i="2"/>
  <c r="F122" i="2" s="1"/>
  <c r="AE117" i="2"/>
  <c r="AD117" i="2"/>
  <c r="AC117" i="2"/>
  <c r="AB117" i="2"/>
  <c r="AA117" i="2"/>
  <c r="W117" i="2"/>
  <c r="V117" i="2"/>
  <c r="U117" i="2"/>
  <c r="T117" i="2"/>
  <c r="S117" i="2"/>
  <c r="O117" i="2"/>
  <c r="N117" i="2"/>
  <c r="M117" i="2"/>
  <c r="L117" i="2"/>
  <c r="BF116" i="2" s="1"/>
  <c r="K117" i="2"/>
  <c r="AY116" i="2"/>
  <c r="AW116" i="2"/>
  <c r="AE116" i="2"/>
  <c r="AD116" i="2"/>
  <c r="AC116" i="2"/>
  <c r="AB116" i="2"/>
  <c r="AA116" i="2"/>
  <c r="Z116" i="2"/>
  <c r="X116" i="2"/>
  <c r="AX116" i="2" s="1"/>
  <c r="W116" i="2"/>
  <c r="V116" i="2"/>
  <c r="U116" i="2"/>
  <c r="T116" i="2"/>
  <c r="S116" i="2"/>
  <c r="R116" i="2"/>
  <c r="P116" i="2"/>
  <c r="O116" i="2"/>
  <c r="N116" i="2"/>
  <c r="M116" i="2"/>
  <c r="L116" i="2"/>
  <c r="K116" i="2"/>
  <c r="J116" i="2"/>
  <c r="BC116" i="2" s="1"/>
  <c r="H116" i="2"/>
  <c r="BA116" i="2" s="1"/>
  <c r="F116" i="2"/>
  <c r="F117" i="2" s="1"/>
  <c r="BR115" i="2"/>
  <c r="BO115" i="2"/>
  <c r="BP115" i="2" s="1"/>
  <c r="BM115" i="2"/>
  <c r="BL115" i="2"/>
  <c r="BK115" i="2"/>
  <c r="W115" i="2"/>
  <c r="V115" i="2"/>
  <c r="U115" i="2"/>
  <c r="T115" i="2"/>
  <c r="S115" i="2"/>
  <c r="O115" i="2"/>
  <c r="N115" i="2"/>
  <c r="M115" i="2"/>
  <c r="L115" i="2"/>
  <c r="K115" i="2"/>
  <c r="BR114" i="2"/>
  <c r="BO114" i="2"/>
  <c r="BP114" i="2" s="1"/>
  <c r="BM114" i="2"/>
  <c r="BL114" i="2"/>
  <c r="BK114" i="2"/>
  <c r="AY114" i="2"/>
  <c r="AX114" i="2"/>
  <c r="W114" i="2"/>
  <c r="V114" i="2"/>
  <c r="U114" i="2"/>
  <c r="T114" i="2"/>
  <c r="S114" i="2"/>
  <c r="R114" i="2"/>
  <c r="P114" i="2"/>
  <c r="AW114" i="2" s="1"/>
  <c r="O114" i="2"/>
  <c r="N114" i="2"/>
  <c r="M114" i="2"/>
  <c r="L114" i="2"/>
  <c r="K114" i="2"/>
  <c r="BD114" i="2" s="1"/>
  <c r="J114" i="2"/>
  <c r="H114" i="2"/>
  <c r="BA114" i="2" s="1"/>
  <c r="F114" i="2"/>
  <c r="F115" i="2" s="1"/>
  <c r="BV113" i="2"/>
  <c r="BT113" i="2"/>
  <c r="BW113" i="2" s="1"/>
  <c r="BR113" i="2"/>
  <c r="BO113" i="2"/>
  <c r="BP113" i="2" s="1"/>
  <c r="BM113" i="2"/>
  <c r="BL113" i="2"/>
  <c r="BK113" i="2"/>
  <c r="O113" i="2"/>
  <c r="N113" i="2"/>
  <c r="M113" i="2"/>
  <c r="L113" i="2"/>
  <c r="K113" i="2"/>
  <c r="BV112" i="2"/>
  <c r="BU112" i="2"/>
  <c r="BT112" i="2"/>
  <c r="BW112" i="2" s="1"/>
  <c r="BR112" i="2"/>
  <c r="BO112" i="2"/>
  <c r="BM112" i="2"/>
  <c r="BL112" i="2"/>
  <c r="BK112" i="2"/>
  <c r="AY112" i="2"/>
  <c r="AX112" i="2"/>
  <c r="AW112" i="2"/>
  <c r="O112" i="2"/>
  <c r="N112" i="2"/>
  <c r="M112" i="2"/>
  <c r="L112" i="2"/>
  <c r="K112" i="2"/>
  <c r="BD112" i="2" s="1"/>
  <c r="J112" i="2"/>
  <c r="BC112" i="2" s="1"/>
  <c r="H112" i="2"/>
  <c r="BA112" i="2" s="1"/>
  <c r="F112" i="2"/>
  <c r="BT111" i="2" s="1"/>
  <c r="BV111" i="2"/>
  <c r="BR111" i="2"/>
  <c r="BO111" i="2"/>
  <c r="BP111" i="2" s="1"/>
  <c r="BM111" i="2"/>
  <c r="BL111" i="2"/>
  <c r="BK111" i="2"/>
  <c r="BV110" i="2"/>
  <c r="BR110" i="2"/>
  <c r="BO110" i="2"/>
  <c r="BM110" i="2"/>
  <c r="BL110" i="2"/>
  <c r="BK110" i="2"/>
  <c r="BF110" i="2"/>
  <c r="BD111" i="2" s="1"/>
  <c r="BD110" i="2"/>
  <c r="BC110" i="2"/>
  <c r="BA111" i="2" s="1"/>
  <c r="BA110" i="2"/>
  <c r="AY110" i="2"/>
  <c r="AX110" i="2"/>
  <c r="AW110" i="2"/>
  <c r="AV110" i="2"/>
  <c r="AZ110" i="2" s="1"/>
  <c r="F110" i="2"/>
  <c r="BT110" i="2" s="1"/>
  <c r="AE106" i="2"/>
  <c r="AD106" i="2"/>
  <c r="AC106" i="2"/>
  <c r="AB106" i="2"/>
  <c r="AA106" i="2"/>
  <c r="W106" i="2"/>
  <c r="V106" i="2"/>
  <c r="U106" i="2"/>
  <c r="T106" i="2"/>
  <c r="S106" i="2"/>
  <c r="O106" i="2"/>
  <c r="N106" i="2"/>
  <c r="M106" i="2"/>
  <c r="L106" i="2"/>
  <c r="K106" i="2"/>
  <c r="BF105" i="2" s="1"/>
  <c r="AY105" i="2"/>
  <c r="AE105" i="2"/>
  <c r="AD105" i="2"/>
  <c r="AC105" i="2"/>
  <c r="AB105" i="2"/>
  <c r="AA105" i="2"/>
  <c r="Z105" i="2"/>
  <c r="X105" i="2"/>
  <c r="AX105" i="2" s="1"/>
  <c r="W105" i="2"/>
  <c r="V105" i="2"/>
  <c r="U105" i="2"/>
  <c r="T105" i="2"/>
  <c r="S105" i="2"/>
  <c r="R105" i="2"/>
  <c r="P105" i="2"/>
  <c r="AW105" i="2" s="1"/>
  <c r="O105" i="2"/>
  <c r="N105" i="2"/>
  <c r="M105" i="2"/>
  <c r="L105" i="2"/>
  <c r="K105" i="2"/>
  <c r="J105" i="2"/>
  <c r="H105" i="2"/>
  <c r="F105" i="2"/>
  <c r="F106" i="2" s="1"/>
  <c r="BR104" i="2"/>
  <c r="BO104" i="2"/>
  <c r="BM104" i="2"/>
  <c r="BL104" i="2"/>
  <c r="BK104" i="2"/>
  <c r="W104" i="2"/>
  <c r="V104" i="2"/>
  <c r="U104" i="2"/>
  <c r="T104" i="2"/>
  <c r="S104" i="2"/>
  <c r="O104" i="2"/>
  <c r="N104" i="2"/>
  <c r="M104" i="2"/>
  <c r="L104" i="2"/>
  <c r="K104" i="2"/>
  <c r="BF103" i="2" s="1"/>
  <c r="F104" i="2"/>
  <c r="BR103" i="2"/>
  <c r="BO103" i="2"/>
  <c r="BM103" i="2"/>
  <c r="BL103" i="2"/>
  <c r="BK103" i="2"/>
  <c r="AY103" i="2"/>
  <c r="AX103" i="2"/>
  <c r="W103" i="2"/>
  <c r="V103" i="2"/>
  <c r="U103" i="2"/>
  <c r="T103" i="2"/>
  <c r="S103" i="2"/>
  <c r="R103" i="2"/>
  <c r="P103" i="2"/>
  <c r="AW103" i="2" s="1"/>
  <c r="O103" i="2"/>
  <c r="N103" i="2"/>
  <c r="M103" i="2"/>
  <c r="L103" i="2"/>
  <c r="K103" i="2"/>
  <c r="J103" i="2"/>
  <c r="BC103" i="2" s="1"/>
  <c r="H103" i="2"/>
  <c r="BA103" i="2" s="1"/>
  <c r="F103" i="2"/>
  <c r="BV102" i="2"/>
  <c r="BR102" i="2"/>
  <c r="BO102" i="2"/>
  <c r="BM102" i="2"/>
  <c r="BN102" i="2" s="1"/>
  <c r="BL102" i="2"/>
  <c r="BK102" i="2"/>
  <c r="O102" i="2"/>
  <c r="N102" i="2"/>
  <c r="M102" i="2"/>
  <c r="L102" i="2"/>
  <c r="K102" i="2"/>
  <c r="BF101" i="2" s="1"/>
  <c r="F102" i="2"/>
  <c r="BV101" i="2"/>
  <c r="BT101" i="2"/>
  <c r="BU103" i="2" s="1"/>
  <c r="BR101" i="2"/>
  <c r="BO101" i="2"/>
  <c r="BP101" i="2" s="1"/>
  <c r="BM101" i="2"/>
  <c r="BL101" i="2"/>
  <c r="BK101" i="2"/>
  <c r="BC101" i="2"/>
  <c r="BA102" i="2" s="1"/>
  <c r="BA101" i="2"/>
  <c r="AY101" i="2"/>
  <c r="AX101" i="2"/>
  <c r="AW101" i="2"/>
  <c r="O101" i="2"/>
  <c r="N101" i="2"/>
  <c r="M101" i="2"/>
  <c r="L101" i="2"/>
  <c r="K101" i="2"/>
  <c r="J101" i="2"/>
  <c r="H101" i="2"/>
  <c r="AV101" i="2" s="1"/>
  <c r="F101" i="2"/>
  <c r="BV100" i="2"/>
  <c r="BU100" i="2"/>
  <c r="BT100" i="2"/>
  <c r="BN104" i="2" s="1"/>
  <c r="BR100" i="2"/>
  <c r="BO100" i="2"/>
  <c r="BM100" i="2"/>
  <c r="BL100" i="2"/>
  <c r="BK100" i="2"/>
  <c r="BV99" i="2"/>
  <c r="BU99" i="2"/>
  <c r="BR99" i="2"/>
  <c r="BO99" i="2"/>
  <c r="BM99" i="2"/>
  <c r="BL99" i="2"/>
  <c r="BK99" i="2"/>
  <c r="BF99" i="2"/>
  <c r="BD99" i="2"/>
  <c r="BC99" i="2"/>
  <c r="BA100" i="2" s="1"/>
  <c r="BA99" i="2"/>
  <c r="AY99" i="2"/>
  <c r="AX99" i="2"/>
  <c r="AW99" i="2"/>
  <c r="AV99" i="2"/>
  <c r="F99" i="2"/>
  <c r="F100" i="2" s="1"/>
  <c r="AE89" i="2"/>
  <c r="AD89" i="2"/>
  <c r="AC89" i="2"/>
  <c r="AB89" i="2"/>
  <c r="AA89" i="2"/>
  <c r="W89" i="2"/>
  <c r="V89" i="2"/>
  <c r="U89" i="2"/>
  <c r="T89" i="2"/>
  <c r="S89" i="2"/>
  <c r="O89" i="2"/>
  <c r="N89" i="2"/>
  <c r="M89" i="2"/>
  <c r="L89" i="2"/>
  <c r="K89" i="2"/>
  <c r="AY88" i="2"/>
  <c r="AW88" i="2"/>
  <c r="AE88" i="2"/>
  <c r="AD88" i="2"/>
  <c r="AC88" i="2"/>
  <c r="AB88" i="2"/>
  <c r="AA88" i="2"/>
  <c r="Z88" i="2"/>
  <c r="X88" i="2"/>
  <c r="AX88" i="2" s="1"/>
  <c r="W88" i="2"/>
  <c r="V88" i="2"/>
  <c r="U88" i="2"/>
  <c r="T88" i="2"/>
  <c r="S88" i="2"/>
  <c r="R88" i="2"/>
  <c r="P88" i="2"/>
  <c r="BA88" i="2" s="1"/>
  <c r="O88" i="2"/>
  <c r="N88" i="2"/>
  <c r="M88" i="2"/>
  <c r="L88" i="2"/>
  <c r="K88" i="2"/>
  <c r="J88" i="2"/>
  <c r="H88" i="2"/>
  <c r="AV88" i="2" s="1"/>
  <c r="F88" i="2"/>
  <c r="F89" i="2" s="1"/>
  <c r="BR87" i="2"/>
  <c r="BO87" i="2"/>
  <c r="BM87" i="2"/>
  <c r="BL87" i="2"/>
  <c r="BK87" i="2"/>
  <c r="W87" i="2"/>
  <c r="V87" i="2"/>
  <c r="U87" i="2"/>
  <c r="T87" i="2"/>
  <c r="S87" i="2"/>
  <c r="O87" i="2"/>
  <c r="N87" i="2"/>
  <c r="M87" i="2"/>
  <c r="L87" i="2"/>
  <c r="K87" i="2"/>
  <c r="F87" i="2"/>
  <c r="BR86" i="2"/>
  <c r="BO86" i="2"/>
  <c r="BM86" i="2"/>
  <c r="BL86" i="2"/>
  <c r="BK86" i="2"/>
  <c r="AY86" i="2"/>
  <c r="AX86" i="2"/>
  <c r="W86" i="2"/>
  <c r="V86" i="2"/>
  <c r="U86" i="2"/>
  <c r="T86" i="2"/>
  <c r="S86" i="2"/>
  <c r="R86" i="2"/>
  <c r="BC86" i="2" s="1"/>
  <c r="P86" i="2"/>
  <c r="AW86" i="2" s="1"/>
  <c r="O86" i="2"/>
  <c r="N86" i="2"/>
  <c r="M86" i="2"/>
  <c r="L86" i="2"/>
  <c r="K86" i="2"/>
  <c r="J86" i="2"/>
  <c r="H86" i="2"/>
  <c r="F86" i="2"/>
  <c r="BT84" i="2" s="1"/>
  <c r="BV85" i="2"/>
  <c r="BT85" i="2"/>
  <c r="BW85" i="2" s="1"/>
  <c r="BR85" i="2"/>
  <c r="BO85" i="2"/>
  <c r="BM85" i="2"/>
  <c r="BL85" i="2"/>
  <c r="BK85" i="2"/>
  <c r="O85" i="2"/>
  <c r="N85" i="2"/>
  <c r="M85" i="2"/>
  <c r="L85" i="2"/>
  <c r="K85" i="2"/>
  <c r="BV84" i="2"/>
  <c r="BR84" i="2"/>
  <c r="BO84" i="2"/>
  <c r="BP84" i="2" s="1"/>
  <c r="BM84" i="2"/>
  <c r="BL84" i="2"/>
  <c r="BK84" i="2"/>
  <c r="AY84" i="2"/>
  <c r="AX84" i="2"/>
  <c r="AW84" i="2"/>
  <c r="O84" i="2"/>
  <c r="N84" i="2"/>
  <c r="M84" i="2"/>
  <c r="L84" i="2"/>
  <c r="K84" i="2"/>
  <c r="J84" i="2"/>
  <c r="BC84" i="2" s="1"/>
  <c r="H84" i="2"/>
  <c r="BA84" i="2" s="1"/>
  <c r="F84" i="2"/>
  <c r="BT83" i="2" s="1"/>
  <c r="BV83" i="2"/>
  <c r="BR83" i="2"/>
  <c r="BO83" i="2"/>
  <c r="BP83" i="2" s="1"/>
  <c r="BM83" i="2"/>
  <c r="BL83" i="2"/>
  <c r="BK83" i="2"/>
  <c r="BV82" i="2"/>
  <c r="BR82" i="2"/>
  <c r="BO82" i="2"/>
  <c r="BM82" i="2"/>
  <c r="BN82" i="2" s="1"/>
  <c r="BL82" i="2"/>
  <c r="BK82" i="2"/>
  <c r="BF82" i="2"/>
  <c r="BD82" i="2"/>
  <c r="BC82" i="2"/>
  <c r="BA82" i="2"/>
  <c r="AY82" i="2"/>
  <c r="AX82" i="2"/>
  <c r="AZ82" i="2" s="1"/>
  <c r="AW82" i="2"/>
  <c r="AV82" i="2"/>
  <c r="F82" i="2"/>
  <c r="BT82" i="2" s="1"/>
  <c r="AE78" i="2"/>
  <c r="AD78" i="2"/>
  <c r="AC78" i="2"/>
  <c r="AB78" i="2"/>
  <c r="AA78" i="2"/>
  <c r="W78" i="2"/>
  <c r="V78" i="2"/>
  <c r="U78" i="2"/>
  <c r="T78" i="2"/>
  <c r="S78" i="2"/>
  <c r="O78" i="2"/>
  <c r="N78" i="2"/>
  <c r="M78" i="2"/>
  <c r="L78" i="2"/>
  <c r="K78" i="2"/>
  <c r="AY77" i="2"/>
  <c r="AW77" i="2"/>
  <c r="AE77" i="2"/>
  <c r="AD77" i="2"/>
  <c r="AC77" i="2"/>
  <c r="AB77" i="2"/>
  <c r="AA77" i="2"/>
  <c r="Z77" i="2"/>
  <c r="X77" i="2"/>
  <c r="AX77" i="2" s="1"/>
  <c r="W77" i="2"/>
  <c r="V77" i="2"/>
  <c r="U77" i="2"/>
  <c r="T77" i="2"/>
  <c r="S77" i="2"/>
  <c r="R77" i="2"/>
  <c r="P77" i="2"/>
  <c r="O77" i="2"/>
  <c r="N77" i="2"/>
  <c r="M77" i="2"/>
  <c r="L77" i="2"/>
  <c r="K77" i="2"/>
  <c r="BD77" i="2" s="1"/>
  <c r="J77" i="2"/>
  <c r="BC77" i="2" s="1"/>
  <c r="BA78" i="2" s="1"/>
  <c r="H77" i="2"/>
  <c r="BA77" i="2" s="1"/>
  <c r="F77" i="2"/>
  <c r="F78" i="2" s="1"/>
  <c r="BR76" i="2"/>
  <c r="BO76" i="2"/>
  <c r="BP76" i="2" s="1"/>
  <c r="BM76" i="2"/>
  <c r="BL76" i="2"/>
  <c r="BK76" i="2"/>
  <c r="W76" i="2"/>
  <c r="V76" i="2"/>
  <c r="U76" i="2"/>
  <c r="T76" i="2"/>
  <c r="S76" i="2"/>
  <c r="O76" i="2"/>
  <c r="N76" i="2"/>
  <c r="M76" i="2"/>
  <c r="L76" i="2"/>
  <c r="K76" i="2"/>
  <c r="BF75" i="2" s="1"/>
  <c r="BR75" i="2"/>
  <c r="BO75" i="2"/>
  <c r="BM75" i="2"/>
  <c r="BL75" i="2"/>
  <c r="BK75" i="2"/>
  <c r="AY75" i="2"/>
  <c r="AX75" i="2"/>
  <c r="AV75" i="2"/>
  <c r="AZ75" i="2" s="1"/>
  <c r="W75" i="2"/>
  <c r="V75" i="2"/>
  <c r="U75" i="2"/>
  <c r="T75" i="2"/>
  <c r="S75" i="2"/>
  <c r="R75" i="2"/>
  <c r="P75" i="2"/>
  <c r="AW75" i="2" s="1"/>
  <c r="O75" i="2"/>
  <c r="N75" i="2"/>
  <c r="M75" i="2"/>
  <c r="L75" i="2"/>
  <c r="K75" i="2"/>
  <c r="J75" i="2"/>
  <c r="BC75" i="2" s="1"/>
  <c r="H75" i="2"/>
  <c r="F75" i="2"/>
  <c r="F76" i="2" s="1"/>
  <c r="BV74" i="2"/>
  <c r="BT74" i="2"/>
  <c r="BU73" i="2" s="1"/>
  <c r="BR74" i="2"/>
  <c r="BO74" i="2"/>
  <c r="BM74" i="2"/>
  <c r="BL74" i="2"/>
  <c r="BK74" i="2"/>
  <c r="O74" i="2"/>
  <c r="N74" i="2"/>
  <c r="M74" i="2"/>
  <c r="L74" i="2"/>
  <c r="K74" i="2"/>
  <c r="BV73" i="2"/>
  <c r="BT73" i="2"/>
  <c r="BU75" i="2" s="1"/>
  <c r="BR73" i="2"/>
  <c r="BO73" i="2"/>
  <c r="BM73" i="2"/>
  <c r="BL73" i="2"/>
  <c r="BK73" i="2"/>
  <c r="AY73" i="2"/>
  <c r="AX73" i="2"/>
  <c r="AW73" i="2"/>
  <c r="O73" i="2"/>
  <c r="BD73" i="2" s="1"/>
  <c r="N73" i="2"/>
  <c r="M73" i="2"/>
  <c r="L73" i="2"/>
  <c r="K73" i="2"/>
  <c r="J73" i="2"/>
  <c r="BC73" i="2" s="1"/>
  <c r="H73" i="2"/>
  <c r="AV73" i="2" s="1"/>
  <c r="F73" i="2"/>
  <c r="F74" i="2" s="1"/>
  <c r="BV72" i="2"/>
  <c r="BU72" i="2"/>
  <c r="BR72" i="2"/>
  <c r="BO72" i="2"/>
  <c r="BM72" i="2"/>
  <c r="BL72" i="2"/>
  <c r="BK72" i="2"/>
  <c r="BV71" i="2"/>
  <c r="BR71" i="2"/>
  <c r="BO71" i="2"/>
  <c r="BM71" i="2"/>
  <c r="BL71" i="2"/>
  <c r="BK71" i="2"/>
  <c r="BF71" i="2"/>
  <c r="BD72" i="2" s="1"/>
  <c r="BD71" i="2"/>
  <c r="BC71" i="2"/>
  <c r="BA72" i="2" s="1"/>
  <c r="BA71" i="2"/>
  <c r="AY71" i="2"/>
  <c r="AX71" i="2"/>
  <c r="AW71" i="2"/>
  <c r="AV71" i="2"/>
  <c r="AZ71" i="2" s="1"/>
  <c r="F71" i="2"/>
  <c r="F72" i="2" s="1"/>
  <c r="AE67" i="2"/>
  <c r="AD67" i="2"/>
  <c r="AC67" i="2"/>
  <c r="AB67" i="2"/>
  <c r="AA67" i="2"/>
  <c r="W67" i="2"/>
  <c r="V67" i="2"/>
  <c r="U67" i="2"/>
  <c r="T67" i="2"/>
  <c r="S67" i="2"/>
  <c r="O67" i="2"/>
  <c r="N67" i="2"/>
  <c r="M67" i="2"/>
  <c r="L67" i="2"/>
  <c r="K67" i="2"/>
  <c r="AY66" i="2"/>
  <c r="AE66" i="2"/>
  <c r="AD66" i="2"/>
  <c r="AC66" i="2"/>
  <c r="AB66" i="2"/>
  <c r="AA66" i="2"/>
  <c r="Z66" i="2"/>
  <c r="X66" i="2"/>
  <c r="AX66" i="2" s="1"/>
  <c r="W66" i="2"/>
  <c r="V66" i="2"/>
  <c r="U66" i="2"/>
  <c r="T66" i="2"/>
  <c r="S66" i="2"/>
  <c r="R66" i="2"/>
  <c r="P66" i="2"/>
  <c r="AW66" i="2" s="1"/>
  <c r="O66" i="2"/>
  <c r="N66" i="2"/>
  <c r="M66" i="2"/>
  <c r="L66" i="2"/>
  <c r="K66" i="2"/>
  <c r="J66" i="2"/>
  <c r="H66" i="2"/>
  <c r="AV66" i="2" s="1"/>
  <c r="F66" i="2"/>
  <c r="F67" i="2" s="1"/>
  <c r="BR65" i="2"/>
  <c r="BO65" i="2"/>
  <c r="BP65" i="2" s="1"/>
  <c r="BM65" i="2"/>
  <c r="BL65" i="2"/>
  <c r="BK65" i="2"/>
  <c r="W65" i="2"/>
  <c r="V65" i="2"/>
  <c r="U65" i="2"/>
  <c r="T65" i="2"/>
  <c r="S65" i="2"/>
  <c r="O65" i="2"/>
  <c r="N65" i="2"/>
  <c r="M65" i="2"/>
  <c r="L65" i="2"/>
  <c r="K65" i="2"/>
  <c r="BR64" i="2"/>
  <c r="BO64" i="2"/>
  <c r="BM64" i="2"/>
  <c r="BL64" i="2"/>
  <c r="BK64" i="2"/>
  <c r="AY64" i="2"/>
  <c r="AX64" i="2"/>
  <c r="W64" i="2"/>
  <c r="V64" i="2"/>
  <c r="U64" i="2"/>
  <c r="T64" i="2"/>
  <c r="S64" i="2"/>
  <c r="R64" i="2"/>
  <c r="BC64" i="2" s="1"/>
  <c r="P64" i="2"/>
  <c r="AW64" i="2" s="1"/>
  <c r="O64" i="2"/>
  <c r="N64" i="2"/>
  <c r="M64" i="2"/>
  <c r="L64" i="2"/>
  <c r="K64" i="2"/>
  <c r="J64" i="2"/>
  <c r="H64" i="2"/>
  <c r="BA64" i="2" s="1"/>
  <c r="F64" i="2"/>
  <c r="F65" i="2" s="1"/>
  <c r="BV63" i="2"/>
  <c r="BR63" i="2"/>
  <c r="BO63" i="2"/>
  <c r="BM63" i="2"/>
  <c r="BL63" i="2"/>
  <c r="BK63" i="2"/>
  <c r="O63" i="2"/>
  <c r="N63" i="2"/>
  <c r="M63" i="2"/>
  <c r="L63" i="2"/>
  <c r="K63" i="2"/>
  <c r="BV62" i="2"/>
  <c r="BT62" i="2"/>
  <c r="BW62" i="2" s="1"/>
  <c r="BR62" i="2"/>
  <c r="BO62" i="2"/>
  <c r="BM62" i="2"/>
  <c r="BL62" i="2"/>
  <c r="BK62" i="2"/>
  <c r="AY62" i="2"/>
  <c r="AX62" i="2"/>
  <c r="AW62" i="2"/>
  <c r="O62" i="2"/>
  <c r="N62" i="2"/>
  <c r="M62" i="2"/>
  <c r="L62" i="2"/>
  <c r="K62" i="2"/>
  <c r="J62" i="2"/>
  <c r="BC62" i="2" s="1"/>
  <c r="H62" i="2"/>
  <c r="BA62" i="2" s="1"/>
  <c r="F62" i="2"/>
  <c r="BT61" i="2" s="1"/>
  <c r="BV61" i="2"/>
  <c r="BR61" i="2"/>
  <c r="BO61" i="2"/>
  <c r="BM61" i="2"/>
  <c r="BL61" i="2"/>
  <c r="BK61" i="2"/>
  <c r="BV60" i="2"/>
  <c r="G235" i="2" s="1"/>
  <c r="BR60" i="2"/>
  <c r="BO60" i="2"/>
  <c r="BM60" i="2"/>
  <c r="BL60" i="2"/>
  <c r="BK60" i="2"/>
  <c r="BF60" i="2"/>
  <c r="BD60" i="2"/>
  <c r="BC60" i="2"/>
  <c r="BA61" i="2" s="1"/>
  <c r="BA60" i="2"/>
  <c r="AY60" i="2"/>
  <c r="AX60" i="2"/>
  <c r="AW60" i="2"/>
  <c r="AV60" i="2"/>
  <c r="AZ60" i="2" s="1"/>
  <c r="F60" i="2"/>
  <c r="BT60" i="2" s="1"/>
  <c r="BQ56" i="2"/>
  <c r="BO56" i="2"/>
  <c r="BP56" i="2" s="1"/>
  <c r="BN56" i="2"/>
  <c r="BM56" i="2"/>
  <c r="BL56" i="2"/>
  <c r="BK56" i="2"/>
  <c r="AM56" i="2"/>
  <c r="AL56" i="2"/>
  <c r="AK56" i="2"/>
  <c r="AJ56" i="2"/>
  <c r="AI56" i="2"/>
  <c r="AE56" i="2"/>
  <c r="AD56" i="2"/>
  <c r="AC56" i="2"/>
  <c r="AB56" i="2"/>
  <c r="AA56" i="2"/>
  <c r="W56" i="2"/>
  <c r="V56" i="2"/>
  <c r="U56" i="2"/>
  <c r="T56" i="2"/>
  <c r="S56" i="2"/>
  <c r="O56" i="2"/>
  <c r="N56" i="2"/>
  <c r="M56" i="2"/>
  <c r="L56" i="2"/>
  <c r="K56" i="2"/>
  <c r="G56" i="2"/>
  <c r="BO55" i="2"/>
  <c r="BP55" i="2" s="1"/>
  <c r="BM55" i="2"/>
  <c r="BN55" i="2" s="1"/>
  <c r="BL55" i="2"/>
  <c r="BK55" i="2"/>
  <c r="BQ55" i="2" s="1"/>
  <c r="BC55" i="2"/>
  <c r="BA56" i="2" s="1"/>
  <c r="AM55" i="2"/>
  <c r="AL55" i="2"/>
  <c r="AK55" i="2"/>
  <c r="AJ55" i="2"/>
  <c r="AI55" i="2"/>
  <c r="AH55" i="2"/>
  <c r="AF55" i="2"/>
  <c r="AY55" i="2" s="1"/>
  <c r="AE55" i="2"/>
  <c r="AD55" i="2"/>
  <c r="AC55" i="2"/>
  <c r="AB55" i="2"/>
  <c r="AA55" i="2"/>
  <c r="Z55" i="2"/>
  <c r="X55" i="2"/>
  <c r="AX55" i="2" s="1"/>
  <c r="W55" i="2"/>
  <c r="V55" i="2"/>
  <c r="U55" i="2"/>
  <c r="T55" i="2"/>
  <c r="S55" i="2"/>
  <c r="R55" i="2"/>
  <c r="P55" i="2"/>
  <c r="AW55" i="2" s="1"/>
  <c r="O55" i="2"/>
  <c r="N55" i="2"/>
  <c r="M55" i="2"/>
  <c r="L55" i="2"/>
  <c r="K55" i="2"/>
  <c r="J55" i="2"/>
  <c r="H55" i="2"/>
  <c r="AV55" i="2" s="1"/>
  <c r="G55" i="2"/>
  <c r="F55" i="2"/>
  <c r="AE54" i="2"/>
  <c r="AD54" i="2"/>
  <c r="AC54" i="2"/>
  <c r="AB54" i="2"/>
  <c r="AA54" i="2"/>
  <c r="W54" i="2"/>
  <c r="V54" i="2"/>
  <c r="U54" i="2"/>
  <c r="T54" i="2"/>
  <c r="S54" i="2"/>
  <c r="BF53" i="2" s="1"/>
  <c r="BD54" i="2" s="1"/>
  <c r="O54" i="2"/>
  <c r="N54" i="2"/>
  <c r="M54" i="2"/>
  <c r="L54" i="2"/>
  <c r="K54" i="2"/>
  <c r="AY53" i="2"/>
  <c r="AE53" i="2"/>
  <c r="AD53" i="2"/>
  <c r="AC53" i="2"/>
  <c r="AB53" i="2"/>
  <c r="AA53" i="2"/>
  <c r="Z53" i="2"/>
  <c r="X53" i="2"/>
  <c r="AX53" i="2" s="1"/>
  <c r="W53" i="2"/>
  <c r="V53" i="2"/>
  <c r="U53" i="2"/>
  <c r="T53" i="2"/>
  <c r="S53" i="2"/>
  <c r="R53" i="2"/>
  <c r="BC53" i="2" s="1"/>
  <c r="BA54" i="2" s="1"/>
  <c r="P53" i="2"/>
  <c r="AW53" i="2" s="1"/>
  <c r="O53" i="2"/>
  <c r="N53" i="2"/>
  <c r="M53" i="2"/>
  <c r="L53" i="2"/>
  <c r="K53" i="2"/>
  <c r="J53" i="2"/>
  <c r="H53" i="2"/>
  <c r="AV53" i="2" s="1"/>
  <c r="F53" i="2"/>
  <c r="F54" i="2" s="1"/>
  <c r="BR52" i="2"/>
  <c r="BO52" i="2"/>
  <c r="BM52" i="2"/>
  <c r="BL52" i="2"/>
  <c r="BK52" i="2"/>
  <c r="W52" i="2"/>
  <c r="V52" i="2"/>
  <c r="U52" i="2"/>
  <c r="T52" i="2"/>
  <c r="S52" i="2"/>
  <c r="O52" i="2"/>
  <c r="N52" i="2"/>
  <c r="M52" i="2"/>
  <c r="L52" i="2"/>
  <c r="K52" i="2"/>
  <c r="BF51" i="2" s="1"/>
  <c r="BR51" i="2"/>
  <c r="BO51" i="2"/>
  <c r="BM51" i="2"/>
  <c r="BL51" i="2"/>
  <c r="BK51" i="2"/>
  <c r="AY51" i="2"/>
  <c r="AX51" i="2"/>
  <c r="W51" i="2"/>
  <c r="V51" i="2"/>
  <c r="U51" i="2"/>
  <c r="T51" i="2"/>
  <c r="S51" i="2"/>
  <c r="R51" i="2"/>
  <c r="P51" i="2"/>
  <c r="AW51" i="2" s="1"/>
  <c r="O51" i="2"/>
  <c r="N51" i="2"/>
  <c r="M51" i="2"/>
  <c r="L51" i="2"/>
  <c r="K51" i="2"/>
  <c r="J51" i="2"/>
  <c r="H51" i="2"/>
  <c r="AV51" i="2" s="1"/>
  <c r="F51" i="2"/>
  <c r="F52" i="2" s="1"/>
  <c r="BV50" i="2"/>
  <c r="BR50" i="2"/>
  <c r="BO50" i="2"/>
  <c r="BM50" i="2"/>
  <c r="BL50" i="2"/>
  <c r="BK50" i="2"/>
  <c r="O50" i="2"/>
  <c r="N50" i="2"/>
  <c r="M50" i="2"/>
  <c r="L50" i="2"/>
  <c r="K50" i="2"/>
  <c r="BV49" i="2"/>
  <c r="BR49" i="2"/>
  <c r="BO49" i="2"/>
  <c r="BM49" i="2"/>
  <c r="BL49" i="2"/>
  <c r="BK49" i="2"/>
  <c r="AY49" i="2"/>
  <c r="AX49" i="2"/>
  <c r="AW49" i="2"/>
  <c r="O49" i="2"/>
  <c r="N49" i="2"/>
  <c r="M49" i="2"/>
  <c r="L49" i="2"/>
  <c r="K49" i="2"/>
  <c r="J49" i="2"/>
  <c r="BC49" i="2" s="1"/>
  <c r="H49" i="2"/>
  <c r="BA49" i="2" s="1"/>
  <c r="F49" i="2"/>
  <c r="F50" i="2" s="1"/>
  <c r="BV48" i="2"/>
  <c r="BT48" i="2"/>
  <c r="BW48" i="2" s="1"/>
  <c r="BR48" i="2"/>
  <c r="BO48" i="2"/>
  <c r="BM48" i="2"/>
  <c r="BL48" i="2"/>
  <c r="BK48" i="2"/>
  <c r="BV47" i="2"/>
  <c r="G238" i="2" s="1"/>
  <c r="BR47" i="2"/>
  <c r="BO47" i="2"/>
  <c r="BM47" i="2"/>
  <c r="BL47" i="2"/>
  <c r="BK47" i="2"/>
  <c r="BF47" i="2"/>
  <c r="BD48" i="2" s="1"/>
  <c r="BD47" i="2"/>
  <c r="BC47" i="2"/>
  <c r="BA48" i="2" s="1"/>
  <c r="BA47" i="2"/>
  <c r="AY47" i="2"/>
  <c r="AX47" i="2"/>
  <c r="AW47" i="2"/>
  <c r="AV47" i="2"/>
  <c r="F47" i="2"/>
  <c r="BT47" i="2" s="1"/>
  <c r="BP43" i="2"/>
  <c r="BO43" i="2"/>
  <c r="BN43" i="2"/>
  <c r="BM43" i="2"/>
  <c r="BL43" i="2"/>
  <c r="BK43" i="2"/>
  <c r="AM43" i="2"/>
  <c r="AL43" i="2"/>
  <c r="AK43" i="2"/>
  <c r="AJ43" i="2"/>
  <c r="AI43" i="2"/>
  <c r="AE43" i="2"/>
  <c r="AD43" i="2"/>
  <c r="AC43" i="2"/>
  <c r="AB43" i="2"/>
  <c r="AA43" i="2"/>
  <c r="W43" i="2"/>
  <c r="V43" i="2"/>
  <c r="U43" i="2"/>
  <c r="T43" i="2"/>
  <c r="S43" i="2"/>
  <c r="O43" i="2"/>
  <c r="N43" i="2"/>
  <c r="M43" i="2"/>
  <c r="L43" i="2"/>
  <c r="BF42" i="2" s="1"/>
  <c r="BD43" i="2" s="1"/>
  <c r="K43" i="2"/>
  <c r="G43" i="2"/>
  <c r="BO42" i="2"/>
  <c r="BP42" i="2" s="1"/>
  <c r="BM42" i="2"/>
  <c r="BN42" i="2" s="1"/>
  <c r="BL42" i="2"/>
  <c r="BK42" i="2"/>
  <c r="BQ42" i="2" s="1"/>
  <c r="AM42" i="2"/>
  <c r="AL42" i="2"/>
  <c r="AK42" i="2"/>
  <c r="AJ42" i="2"/>
  <c r="AI42" i="2"/>
  <c r="AH42" i="2"/>
  <c r="AF42" i="2"/>
  <c r="AY42" i="2" s="1"/>
  <c r="AE42" i="2"/>
  <c r="AD42" i="2"/>
  <c r="AC42" i="2"/>
  <c r="AB42" i="2"/>
  <c r="AA42" i="2"/>
  <c r="Z42" i="2"/>
  <c r="X42" i="2"/>
  <c r="AX42" i="2" s="1"/>
  <c r="W42" i="2"/>
  <c r="V42" i="2"/>
  <c r="U42" i="2"/>
  <c r="T42" i="2"/>
  <c r="S42" i="2"/>
  <c r="R42" i="2"/>
  <c r="P42" i="2"/>
  <c r="AW42" i="2" s="1"/>
  <c r="O42" i="2"/>
  <c r="N42" i="2"/>
  <c r="M42" i="2"/>
  <c r="L42" i="2"/>
  <c r="K42" i="2"/>
  <c r="J42" i="2"/>
  <c r="H42" i="2"/>
  <c r="AV42" i="2" s="1"/>
  <c r="G42" i="2"/>
  <c r="F42" i="2"/>
  <c r="AE41" i="2"/>
  <c r="AD41" i="2"/>
  <c r="AC41" i="2"/>
  <c r="AB41" i="2"/>
  <c r="AA41" i="2"/>
  <c r="W41" i="2"/>
  <c r="V41" i="2"/>
  <c r="U41" i="2"/>
  <c r="T41" i="2"/>
  <c r="S41" i="2"/>
  <c r="O41" i="2"/>
  <c r="N41" i="2"/>
  <c r="M41" i="2"/>
  <c r="L41" i="2"/>
  <c r="K41" i="2"/>
  <c r="AY40" i="2"/>
  <c r="AW40" i="2"/>
  <c r="AE40" i="2"/>
  <c r="AD40" i="2"/>
  <c r="AC40" i="2"/>
  <c r="AB40" i="2"/>
  <c r="AA40" i="2"/>
  <c r="Z40" i="2"/>
  <c r="X40" i="2"/>
  <c r="AX40" i="2" s="1"/>
  <c r="W40" i="2"/>
  <c r="V40" i="2"/>
  <c r="U40" i="2"/>
  <c r="T40" i="2"/>
  <c r="S40" i="2"/>
  <c r="R40" i="2"/>
  <c r="P40" i="2"/>
  <c r="O40" i="2"/>
  <c r="N40" i="2"/>
  <c r="M40" i="2"/>
  <c r="L40" i="2"/>
  <c r="K40" i="2"/>
  <c r="J40" i="2"/>
  <c r="H40" i="2"/>
  <c r="F40" i="2"/>
  <c r="F41" i="2" s="1"/>
  <c r="BR39" i="2"/>
  <c r="BO39" i="2"/>
  <c r="BM39" i="2"/>
  <c r="BL39" i="2"/>
  <c r="BK39" i="2"/>
  <c r="W39" i="2"/>
  <c r="V39" i="2"/>
  <c r="U39" i="2"/>
  <c r="T39" i="2"/>
  <c r="S39" i="2"/>
  <c r="O39" i="2"/>
  <c r="N39" i="2"/>
  <c r="M39" i="2"/>
  <c r="L39" i="2"/>
  <c r="K39" i="2"/>
  <c r="BF38" i="2" s="1"/>
  <c r="BR38" i="2"/>
  <c r="BO38" i="2"/>
  <c r="BM38" i="2"/>
  <c r="BL38" i="2"/>
  <c r="BK38" i="2"/>
  <c r="AY38" i="2"/>
  <c r="AX38" i="2"/>
  <c r="AV38" i="2"/>
  <c r="W38" i="2"/>
  <c r="V38" i="2"/>
  <c r="U38" i="2"/>
  <c r="T38" i="2"/>
  <c r="S38" i="2"/>
  <c r="R38" i="2"/>
  <c r="P38" i="2"/>
  <c r="AW38" i="2" s="1"/>
  <c r="AZ38" i="2" s="1"/>
  <c r="O38" i="2"/>
  <c r="N38" i="2"/>
  <c r="M38" i="2"/>
  <c r="L38" i="2"/>
  <c r="K38" i="2"/>
  <c r="J38" i="2"/>
  <c r="BC38" i="2" s="1"/>
  <c r="H38" i="2"/>
  <c r="F38" i="2"/>
  <c r="F39" i="2" s="1"/>
  <c r="BV37" i="2"/>
  <c r="BR37" i="2"/>
  <c r="BO37" i="2"/>
  <c r="BM37" i="2"/>
  <c r="BL37" i="2"/>
  <c r="BK37" i="2"/>
  <c r="O37" i="2"/>
  <c r="N37" i="2"/>
  <c r="M37" i="2"/>
  <c r="L37" i="2"/>
  <c r="BF36" i="2" s="1"/>
  <c r="K37" i="2"/>
  <c r="F37" i="2"/>
  <c r="BV36" i="2"/>
  <c r="BR36" i="2"/>
  <c r="BO36" i="2"/>
  <c r="BM36" i="2"/>
  <c r="BL36" i="2"/>
  <c r="BK36" i="2"/>
  <c r="BA36" i="2"/>
  <c r="AY36" i="2"/>
  <c r="AX36" i="2"/>
  <c r="AW36" i="2"/>
  <c r="O36" i="2"/>
  <c r="N36" i="2"/>
  <c r="M36" i="2"/>
  <c r="L36" i="2"/>
  <c r="K36" i="2"/>
  <c r="BD36" i="2" s="1"/>
  <c r="J36" i="2"/>
  <c r="BC36" i="2" s="1"/>
  <c r="H36" i="2"/>
  <c r="AV36" i="2" s="1"/>
  <c r="F36" i="2"/>
  <c r="BT35" i="2" s="1"/>
  <c r="BV35" i="2"/>
  <c r="BR35" i="2"/>
  <c r="BO35" i="2"/>
  <c r="BM35" i="2"/>
  <c r="BN35" i="2" s="1"/>
  <c r="BL35" i="2"/>
  <c r="BK35" i="2"/>
  <c r="BV34" i="2"/>
  <c r="BR34" i="2"/>
  <c r="BO34" i="2"/>
  <c r="BM34" i="2"/>
  <c r="BL34" i="2"/>
  <c r="BK34" i="2"/>
  <c r="BF34" i="2"/>
  <c r="BD35" i="2" s="1"/>
  <c r="BD34" i="2"/>
  <c r="BC34" i="2"/>
  <c r="BA34" i="2"/>
  <c r="AY34" i="2"/>
  <c r="AX34" i="2"/>
  <c r="AW34" i="2"/>
  <c r="AV34" i="2"/>
  <c r="F34" i="2"/>
  <c r="BT34" i="2" s="1"/>
  <c r="BO30" i="2"/>
  <c r="BP30" i="2" s="1"/>
  <c r="BM30" i="2"/>
  <c r="BN30" i="2" s="1"/>
  <c r="BL30" i="2"/>
  <c r="BK30" i="2"/>
  <c r="BQ30" i="2" s="1"/>
  <c r="AM30" i="2"/>
  <c r="AL30" i="2"/>
  <c r="AK30" i="2"/>
  <c r="AJ30" i="2"/>
  <c r="AI30" i="2"/>
  <c r="AE30" i="2"/>
  <c r="AD30" i="2"/>
  <c r="AC30" i="2"/>
  <c r="AB30" i="2"/>
  <c r="AA30" i="2"/>
  <c r="W30" i="2"/>
  <c r="V30" i="2"/>
  <c r="U30" i="2"/>
  <c r="T30" i="2"/>
  <c r="S30" i="2"/>
  <c r="O30" i="2"/>
  <c r="N30" i="2"/>
  <c r="M30" i="2"/>
  <c r="L30" i="2"/>
  <c r="BF29" i="2" s="1"/>
  <c r="BD30" i="2" s="1"/>
  <c r="K30" i="2"/>
  <c r="G30" i="2"/>
  <c r="BO29" i="2"/>
  <c r="BP29" i="2" s="1"/>
  <c r="BN29" i="2"/>
  <c r="BM29" i="2"/>
  <c r="BL29" i="2"/>
  <c r="BK29" i="2"/>
  <c r="BQ29" i="2" s="1"/>
  <c r="AV29" i="2"/>
  <c r="AM29" i="2"/>
  <c r="AL29" i="2"/>
  <c r="AK29" i="2"/>
  <c r="AJ29" i="2"/>
  <c r="AI29" i="2"/>
  <c r="AH29" i="2"/>
  <c r="AF29" i="2"/>
  <c r="AY29" i="2" s="1"/>
  <c r="AE29" i="2"/>
  <c r="AD29" i="2"/>
  <c r="AC29" i="2"/>
  <c r="AB29" i="2"/>
  <c r="AA29" i="2"/>
  <c r="Z29" i="2"/>
  <c r="X29" i="2"/>
  <c r="AX29" i="2" s="1"/>
  <c r="W29" i="2"/>
  <c r="V29" i="2"/>
  <c r="U29" i="2"/>
  <c r="T29" i="2"/>
  <c r="S29" i="2"/>
  <c r="R29" i="2"/>
  <c r="P29" i="2"/>
  <c r="AW29" i="2" s="1"/>
  <c r="O29" i="2"/>
  <c r="N29" i="2"/>
  <c r="M29" i="2"/>
  <c r="L29" i="2"/>
  <c r="K29" i="2"/>
  <c r="J29" i="2"/>
  <c r="BC29" i="2" s="1"/>
  <c r="BA30" i="2" s="1"/>
  <c r="H29" i="2"/>
  <c r="G29" i="2"/>
  <c r="F29" i="2"/>
  <c r="AE28" i="2"/>
  <c r="AD28" i="2"/>
  <c r="AC28" i="2"/>
  <c r="AB28" i="2"/>
  <c r="AA28" i="2"/>
  <c r="W28" i="2"/>
  <c r="V28" i="2"/>
  <c r="U28" i="2"/>
  <c r="T28" i="2"/>
  <c r="S28" i="2"/>
  <c r="BF27" i="2" s="1"/>
  <c r="BD28" i="2" s="1"/>
  <c r="O28" i="2"/>
  <c r="N28" i="2"/>
  <c r="M28" i="2"/>
  <c r="L28" i="2"/>
  <c r="K28" i="2"/>
  <c r="AY27" i="2"/>
  <c r="AV27" i="2"/>
  <c r="AE27" i="2"/>
  <c r="AD27" i="2"/>
  <c r="AC27" i="2"/>
  <c r="AB27" i="2"/>
  <c r="AA27" i="2"/>
  <c r="Z27" i="2"/>
  <c r="X27" i="2"/>
  <c r="AX27" i="2" s="1"/>
  <c r="W27" i="2"/>
  <c r="V27" i="2"/>
  <c r="U27" i="2"/>
  <c r="T27" i="2"/>
  <c r="S27" i="2"/>
  <c r="R27" i="2"/>
  <c r="P27" i="2"/>
  <c r="AW27" i="2" s="1"/>
  <c r="O27" i="2"/>
  <c r="N27" i="2"/>
  <c r="M27" i="2"/>
  <c r="L27" i="2"/>
  <c r="K27" i="2"/>
  <c r="J27" i="2"/>
  <c r="H27" i="2"/>
  <c r="F27" i="2"/>
  <c r="BT24" i="2" s="1"/>
  <c r="BR26" i="2"/>
  <c r="BO26" i="2"/>
  <c r="BM26" i="2"/>
  <c r="BL26" i="2"/>
  <c r="BK26" i="2"/>
  <c r="W26" i="2"/>
  <c r="V26" i="2"/>
  <c r="U26" i="2"/>
  <c r="T26" i="2"/>
  <c r="S26" i="2"/>
  <c r="O26" i="2"/>
  <c r="N26" i="2"/>
  <c r="M26" i="2"/>
  <c r="L26" i="2"/>
  <c r="K26" i="2"/>
  <c r="BR25" i="2"/>
  <c r="BO25" i="2"/>
  <c r="BM25" i="2"/>
  <c r="BL25" i="2"/>
  <c r="BK25" i="2"/>
  <c r="AY25" i="2"/>
  <c r="AX25" i="2"/>
  <c r="W25" i="2"/>
  <c r="V25" i="2"/>
  <c r="U25" i="2"/>
  <c r="T25" i="2"/>
  <c r="S25" i="2"/>
  <c r="R25" i="2"/>
  <c r="P25" i="2"/>
  <c r="AW25" i="2" s="1"/>
  <c r="O25" i="2"/>
  <c r="N25" i="2"/>
  <c r="M25" i="2"/>
  <c r="L25" i="2"/>
  <c r="K25" i="2"/>
  <c r="J25" i="2"/>
  <c r="BC25" i="2" s="1"/>
  <c r="H25" i="2"/>
  <c r="AV25" i="2" s="1"/>
  <c r="AZ25" i="2" s="1"/>
  <c r="F25" i="2"/>
  <c r="F26" i="2" s="1"/>
  <c r="BV24" i="2"/>
  <c r="BR24" i="2"/>
  <c r="BO24" i="2"/>
  <c r="BP24" i="2" s="1"/>
  <c r="BM24" i="2"/>
  <c r="BL24" i="2"/>
  <c r="BK24" i="2"/>
  <c r="O24" i="2"/>
  <c r="N24" i="2"/>
  <c r="M24" i="2"/>
  <c r="L24" i="2"/>
  <c r="K24" i="2"/>
  <c r="BF23" i="2" s="1"/>
  <c r="BV23" i="2"/>
  <c r="BR23" i="2"/>
  <c r="BO23" i="2"/>
  <c r="BM23" i="2"/>
  <c r="BL23" i="2"/>
  <c r="BK23" i="2"/>
  <c r="AY23" i="2"/>
  <c r="AX23" i="2"/>
  <c r="AW23" i="2"/>
  <c r="O23" i="2"/>
  <c r="N23" i="2"/>
  <c r="M23" i="2"/>
  <c r="L23" i="2"/>
  <c r="K23" i="2"/>
  <c r="BD23" i="2" s="1"/>
  <c r="J23" i="2"/>
  <c r="BC23" i="2" s="1"/>
  <c r="H23" i="2"/>
  <c r="BA23" i="2" s="1"/>
  <c r="F23" i="2"/>
  <c r="F24" i="2" s="1"/>
  <c r="BV22" i="2"/>
  <c r="BR22" i="2"/>
  <c r="BO22" i="2"/>
  <c r="BP22" i="2" s="1"/>
  <c r="BM22" i="2"/>
  <c r="BL22" i="2"/>
  <c r="BK22" i="2"/>
  <c r="BV21" i="2"/>
  <c r="BR21" i="2"/>
  <c r="BO21" i="2"/>
  <c r="BM21" i="2"/>
  <c r="BL21" i="2"/>
  <c r="BK21" i="2"/>
  <c r="BF21" i="2"/>
  <c r="BD21" i="2"/>
  <c r="BD22" i="2" s="1"/>
  <c r="BC21" i="2"/>
  <c r="BA22" i="2" s="1"/>
  <c r="BA21" i="2"/>
  <c r="AY21" i="2"/>
  <c r="AX21" i="2"/>
  <c r="AW21" i="2"/>
  <c r="AV21" i="2"/>
  <c r="F21" i="2"/>
  <c r="F22" i="2" s="1"/>
  <c r="BP17" i="2"/>
  <c r="BO17" i="2"/>
  <c r="BM17" i="2"/>
  <c r="BN17" i="2" s="1"/>
  <c r="BL17" i="2"/>
  <c r="BK17" i="2"/>
  <c r="AM17" i="2"/>
  <c r="AL17" i="2"/>
  <c r="AK17" i="2"/>
  <c r="AJ17" i="2"/>
  <c r="AI17" i="2"/>
  <c r="AE17" i="2"/>
  <c r="AD17" i="2"/>
  <c r="AC17" i="2"/>
  <c r="AB17" i="2"/>
  <c r="AA17" i="2"/>
  <c r="W17" i="2"/>
  <c r="V17" i="2"/>
  <c r="U17" i="2"/>
  <c r="T17" i="2"/>
  <c r="S17" i="2"/>
  <c r="O17" i="2"/>
  <c r="N17" i="2"/>
  <c r="M17" i="2"/>
  <c r="L17" i="2"/>
  <c r="K17" i="2"/>
  <c r="G17" i="2"/>
  <c r="BO16" i="2"/>
  <c r="BP16" i="2" s="1"/>
  <c r="BN16" i="2"/>
  <c r="BM16" i="2"/>
  <c r="BL16" i="2"/>
  <c r="BK16" i="2"/>
  <c r="AM16" i="2"/>
  <c r="AL16" i="2"/>
  <c r="AK16" i="2"/>
  <c r="AJ16" i="2"/>
  <c r="AI16" i="2"/>
  <c r="AH16" i="2"/>
  <c r="AF16" i="2"/>
  <c r="AY16" i="2" s="1"/>
  <c r="AE16" i="2"/>
  <c r="AD16" i="2"/>
  <c r="AC16" i="2"/>
  <c r="AB16" i="2"/>
  <c r="AA16" i="2"/>
  <c r="Z16" i="2"/>
  <c r="X16" i="2"/>
  <c r="AX16" i="2" s="1"/>
  <c r="W16" i="2"/>
  <c r="V16" i="2"/>
  <c r="U16" i="2"/>
  <c r="T16" i="2"/>
  <c r="S16" i="2"/>
  <c r="R16" i="2"/>
  <c r="P16" i="2"/>
  <c r="AW16" i="2" s="1"/>
  <c r="O16" i="2"/>
  <c r="N16" i="2"/>
  <c r="M16" i="2"/>
  <c r="L16" i="2"/>
  <c r="K16" i="2"/>
  <c r="J16" i="2"/>
  <c r="H16" i="2"/>
  <c r="BA16" i="2" s="1"/>
  <c r="G16" i="2"/>
  <c r="F16" i="2"/>
  <c r="AE15" i="2"/>
  <c r="AD15" i="2"/>
  <c r="AC15" i="2"/>
  <c r="AB15" i="2"/>
  <c r="AA15" i="2"/>
  <c r="W15" i="2"/>
  <c r="V15" i="2"/>
  <c r="U15" i="2"/>
  <c r="T15" i="2"/>
  <c r="S15" i="2"/>
  <c r="O15" i="2"/>
  <c r="N15" i="2"/>
  <c r="M15" i="2"/>
  <c r="L15" i="2"/>
  <c r="K15" i="2"/>
  <c r="AY14" i="2"/>
  <c r="AE14" i="2"/>
  <c r="AD14" i="2"/>
  <c r="AC14" i="2"/>
  <c r="AB14" i="2"/>
  <c r="AA14" i="2"/>
  <c r="Z14" i="2"/>
  <c r="X14" i="2"/>
  <c r="AX14" i="2" s="1"/>
  <c r="W14" i="2"/>
  <c r="V14" i="2"/>
  <c r="U14" i="2"/>
  <c r="T14" i="2"/>
  <c r="S14" i="2"/>
  <c r="R14" i="2"/>
  <c r="P14" i="2"/>
  <c r="AW14" i="2" s="1"/>
  <c r="O14" i="2"/>
  <c r="N14" i="2"/>
  <c r="M14" i="2"/>
  <c r="L14" i="2"/>
  <c r="K14" i="2"/>
  <c r="J14" i="2"/>
  <c r="H14" i="2"/>
  <c r="BA14" i="2" s="1"/>
  <c r="F14" i="2"/>
  <c r="F15" i="2" s="1"/>
  <c r="BR13" i="2"/>
  <c r="BO13" i="2"/>
  <c r="BM13" i="2"/>
  <c r="BL13" i="2"/>
  <c r="BK13" i="2"/>
  <c r="W13" i="2"/>
  <c r="V13" i="2"/>
  <c r="U13" i="2"/>
  <c r="T13" i="2"/>
  <c r="S13" i="2"/>
  <c r="O13" i="2"/>
  <c r="N13" i="2"/>
  <c r="M13" i="2"/>
  <c r="L13" i="2"/>
  <c r="K13" i="2"/>
  <c r="BR12" i="2"/>
  <c r="BO12" i="2"/>
  <c r="BM12" i="2"/>
  <c r="BL12" i="2"/>
  <c r="BK12" i="2"/>
  <c r="AY12" i="2"/>
  <c r="AX12" i="2"/>
  <c r="AV12" i="2"/>
  <c r="W12" i="2"/>
  <c r="V12" i="2"/>
  <c r="U12" i="2"/>
  <c r="T12" i="2"/>
  <c r="S12" i="2"/>
  <c r="R12" i="2"/>
  <c r="P12" i="2"/>
  <c r="AW12" i="2" s="1"/>
  <c r="O12" i="2"/>
  <c r="N12" i="2"/>
  <c r="M12" i="2"/>
  <c r="L12" i="2"/>
  <c r="K12" i="2"/>
  <c r="J12" i="2"/>
  <c r="BC12" i="2" s="1"/>
  <c r="H12" i="2"/>
  <c r="F12" i="2"/>
  <c r="F13" i="2" s="1"/>
  <c r="BV11" i="2"/>
  <c r="BR11" i="2"/>
  <c r="BO11" i="2"/>
  <c r="BM11" i="2"/>
  <c r="BL11" i="2"/>
  <c r="BK11" i="2"/>
  <c r="O11" i="2"/>
  <c r="N11" i="2"/>
  <c r="M11" i="2"/>
  <c r="L11" i="2"/>
  <c r="K11" i="2"/>
  <c r="BV10" i="2"/>
  <c r="BR10" i="2"/>
  <c r="BO10" i="2"/>
  <c r="BP10" i="2" s="1"/>
  <c r="BM10" i="2"/>
  <c r="BL10" i="2"/>
  <c r="BK10" i="2"/>
  <c r="AY10" i="2"/>
  <c r="AX10" i="2"/>
  <c r="AW10" i="2"/>
  <c r="O10" i="2"/>
  <c r="N10" i="2"/>
  <c r="M10" i="2"/>
  <c r="L10" i="2"/>
  <c r="K10" i="2"/>
  <c r="J10" i="2"/>
  <c r="BC10" i="2" s="1"/>
  <c r="H10" i="2"/>
  <c r="BA10" i="2" s="1"/>
  <c r="F10" i="2"/>
  <c r="F11" i="2" s="1"/>
  <c r="BV9" i="2"/>
  <c r="BT9" i="2"/>
  <c r="BW9" i="2" s="1"/>
  <c r="BR9" i="2"/>
  <c r="BO9" i="2"/>
  <c r="BM9" i="2"/>
  <c r="BL9" i="2"/>
  <c r="BK9" i="2"/>
  <c r="BV8" i="2"/>
  <c r="BR8" i="2"/>
  <c r="BO8" i="2"/>
  <c r="BM8" i="2"/>
  <c r="BL8" i="2"/>
  <c r="BK8" i="2"/>
  <c r="BF8" i="2"/>
  <c r="BD8" i="2"/>
  <c r="BD9" i="2" s="1"/>
  <c r="BC8" i="2"/>
  <c r="BA9" i="2" s="1"/>
  <c r="BA8" i="2"/>
  <c r="AY8" i="2"/>
  <c r="AX8" i="2"/>
  <c r="AW8" i="2"/>
  <c r="AV8" i="2"/>
  <c r="F8" i="2"/>
  <c r="BT8" i="2" s="1"/>
  <c r="A3" i="2"/>
  <c r="E1" i="2"/>
  <c r="BH40" i="1"/>
  <c r="B40" i="1"/>
  <c r="AF15" i="1"/>
  <c r="AE15" i="1"/>
  <c r="AD15" i="1"/>
  <c r="AC15" i="1"/>
  <c r="AB15" i="1"/>
  <c r="X15" i="1"/>
  <c r="W15" i="1"/>
  <c r="V15" i="1"/>
  <c r="U15" i="1"/>
  <c r="T15" i="1"/>
  <c r="P15" i="1"/>
  <c r="O15" i="1"/>
  <c r="N15" i="1"/>
  <c r="M15" i="1"/>
  <c r="L15" i="1"/>
  <c r="BG14" i="1" s="1"/>
  <c r="G15" i="1"/>
  <c r="AZ14" i="1"/>
  <c r="AF14" i="1"/>
  <c r="AE14" i="1"/>
  <c r="AD14" i="1"/>
  <c r="AC14" i="1"/>
  <c r="AB14" i="1"/>
  <c r="AA14" i="1"/>
  <c r="Y14" i="1"/>
  <c r="AY14" i="1" s="1"/>
  <c r="X14" i="1"/>
  <c r="W14" i="1"/>
  <c r="V14" i="1"/>
  <c r="U14" i="1"/>
  <c r="T14" i="1"/>
  <c r="S14" i="1"/>
  <c r="Q14" i="1"/>
  <c r="AX14" i="1" s="1"/>
  <c r="P14" i="1"/>
  <c r="O14" i="1"/>
  <c r="N14" i="1"/>
  <c r="M14" i="1"/>
  <c r="L14" i="1"/>
  <c r="K14" i="1"/>
  <c r="I14" i="1"/>
  <c r="AW14" i="1" s="1"/>
  <c r="G14" i="1"/>
  <c r="BP13" i="1"/>
  <c r="BN13" i="1"/>
  <c r="BM13" i="1"/>
  <c r="BL13" i="1"/>
  <c r="X13" i="1"/>
  <c r="W13" i="1"/>
  <c r="V13" i="1"/>
  <c r="U13" i="1"/>
  <c r="T13" i="1"/>
  <c r="P13" i="1"/>
  <c r="O13" i="1"/>
  <c r="N13" i="1"/>
  <c r="M13" i="1"/>
  <c r="L13" i="1"/>
  <c r="G13" i="1"/>
  <c r="BP12" i="1"/>
  <c r="BN12" i="1"/>
  <c r="BM12" i="1"/>
  <c r="BL12" i="1"/>
  <c r="AZ12" i="1"/>
  <c r="AY12" i="1"/>
  <c r="X12" i="1"/>
  <c r="W12" i="1"/>
  <c r="V12" i="1"/>
  <c r="U12" i="1"/>
  <c r="T12" i="1"/>
  <c r="S12" i="1"/>
  <c r="Q12" i="1"/>
  <c r="AX12" i="1" s="1"/>
  <c r="P12" i="1"/>
  <c r="O12" i="1"/>
  <c r="N12" i="1"/>
  <c r="M12" i="1"/>
  <c r="L12" i="1"/>
  <c r="K12" i="1"/>
  <c r="BD12" i="1" s="1"/>
  <c r="I12" i="1"/>
  <c r="G12" i="1"/>
  <c r="BU10" i="1" s="1"/>
  <c r="BO13" i="1" s="1"/>
  <c r="BU11" i="1"/>
  <c r="BQ13" i="1" s="1"/>
  <c r="BP11" i="1"/>
  <c r="BQ11" i="1" s="1"/>
  <c r="BN11" i="1"/>
  <c r="BM11" i="1"/>
  <c r="BL11" i="1"/>
  <c r="P11" i="1"/>
  <c r="O11" i="1"/>
  <c r="N11" i="1"/>
  <c r="M11" i="1"/>
  <c r="L11" i="1"/>
  <c r="G11" i="1"/>
  <c r="BP10" i="1"/>
  <c r="BQ10" i="1" s="1"/>
  <c r="BN10" i="1"/>
  <c r="BM10" i="1"/>
  <c r="BL10" i="1"/>
  <c r="BB10" i="1"/>
  <c r="AZ10" i="1"/>
  <c r="AY10" i="1"/>
  <c r="AX10" i="1"/>
  <c r="P10" i="1"/>
  <c r="O10" i="1"/>
  <c r="N10" i="1"/>
  <c r="M10" i="1"/>
  <c r="L10" i="1"/>
  <c r="K10" i="1"/>
  <c r="BD10" i="1" s="1"/>
  <c r="I10" i="1"/>
  <c r="AW10" i="1" s="1"/>
  <c r="G10" i="1"/>
  <c r="BU9" i="1"/>
  <c r="BP9" i="1"/>
  <c r="BN9" i="1"/>
  <c r="BO9" i="1" s="1"/>
  <c r="BM9" i="1"/>
  <c r="BL9" i="1"/>
  <c r="G9" i="1"/>
  <c r="BP8" i="1"/>
  <c r="BN8" i="1"/>
  <c r="BM8" i="1"/>
  <c r="BL8" i="1"/>
  <c r="BG8" i="1"/>
  <c r="BE8" i="1"/>
  <c r="BD8" i="1"/>
  <c r="BB9" i="1" s="1"/>
  <c r="BB8" i="1"/>
  <c r="AZ8" i="1"/>
  <c r="AY8" i="1"/>
  <c r="AX8" i="1"/>
  <c r="AW8" i="1"/>
  <c r="BA8" i="1" s="1"/>
  <c r="G8" i="1"/>
  <c r="BU8" i="1" s="1"/>
  <c r="BO8" i="1" s="1"/>
  <c r="B3" i="1"/>
  <c r="F1" i="1"/>
  <c r="BP37" i="2" l="1"/>
  <c r="BP35" i="2"/>
  <c r="BW84" i="2"/>
  <c r="BP87" i="2"/>
  <c r="BA124" i="2"/>
  <c r="BD104" i="2"/>
  <c r="BD144" i="2"/>
  <c r="BT145" i="2"/>
  <c r="I12" i="4"/>
  <c r="S40" i="4" s="1"/>
  <c r="F112" i="4"/>
  <c r="S103" i="4" s="1"/>
  <c r="BI8" i="1"/>
  <c r="BA14" i="1"/>
  <c r="BD14" i="1"/>
  <c r="BD106" i="2"/>
  <c r="BA138" i="2"/>
  <c r="BC14" i="2"/>
  <c r="BA15" i="2" s="1"/>
  <c r="BQ17" i="2"/>
  <c r="BD24" i="2"/>
  <c r="BP34" i="2"/>
  <c r="BA38" i="2"/>
  <c r="BF40" i="2"/>
  <c r="BD41" i="2" s="1"/>
  <c r="BT49" i="2"/>
  <c r="AZ51" i="2"/>
  <c r="BA51" i="2"/>
  <c r="BF55" i="2"/>
  <c r="BD56" i="2" s="1"/>
  <c r="F61" i="2"/>
  <c r="BC66" i="2"/>
  <c r="BA67" i="2" s="1"/>
  <c r="BF66" i="2"/>
  <c r="AZ73" i="2"/>
  <c r="BP82" i="2"/>
  <c r="BF84" i="2"/>
  <c r="BF86" i="2"/>
  <c r="BU87" i="2"/>
  <c r="BP102" i="2"/>
  <c r="BA105" i="2"/>
  <c r="G232" i="2"/>
  <c r="BA133" i="2"/>
  <c r="BF134" i="2"/>
  <c r="BF136" i="2"/>
  <c r="BD137" i="2" s="1"/>
  <c r="AZ138" i="2"/>
  <c r="BF149" i="2"/>
  <c r="S15" i="4"/>
  <c r="F107" i="4"/>
  <c r="S102" i="4" s="1"/>
  <c r="C193" i="4"/>
  <c r="S190" i="4" s="1"/>
  <c r="BT10" i="2"/>
  <c r="BQ8" i="1"/>
  <c r="BE12" i="1"/>
  <c r="BE13" i="1" s="1"/>
  <c r="BG12" i="1"/>
  <c r="BF12" i="2"/>
  <c r="BD14" i="2"/>
  <c r="BD25" i="2"/>
  <c r="BA29" i="2"/>
  <c r="BA40" i="2"/>
  <c r="BC40" i="2"/>
  <c r="BA41" i="2" s="1"/>
  <c r="BC51" i="2"/>
  <c r="BA52" i="2" s="1"/>
  <c r="BD53" i="2"/>
  <c r="BD61" i="2"/>
  <c r="BD64" i="2"/>
  <c r="BP72" i="2"/>
  <c r="BW74" i="2"/>
  <c r="BP75" i="2"/>
  <c r="BD100" i="2"/>
  <c r="BW100" i="2"/>
  <c r="G234" i="2" s="1"/>
  <c r="BD101" i="2"/>
  <c r="BD102" i="2" s="1"/>
  <c r="BD103" i="2"/>
  <c r="BC105" i="2"/>
  <c r="BD116" i="2"/>
  <c r="BA123" i="2"/>
  <c r="BU126" i="2"/>
  <c r="G227" i="2"/>
  <c r="BC138" i="2"/>
  <c r="BA139" i="2" s="1"/>
  <c r="BF138" i="2"/>
  <c r="BD139" i="2" s="1"/>
  <c r="BA147" i="2"/>
  <c r="BA149" i="2"/>
  <c r="S31" i="4"/>
  <c r="AZ66" i="2"/>
  <c r="BE14" i="1"/>
  <c r="BE15" i="1" s="1"/>
  <c r="BA12" i="2"/>
  <c r="BA10" i="1"/>
  <c r="BN11" i="2"/>
  <c r="BD12" i="2"/>
  <c r="BD16" i="2"/>
  <c r="BT22" i="2"/>
  <c r="BW22" i="2" s="1"/>
  <c r="G218" i="2" s="1"/>
  <c r="BA27" i="2"/>
  <c r="BA35" i="2"/>
  <c r="BD38" i="2"/>
  <c r="BD39" i="2" s="1"/>
  <c r="BC42" i="2"/>
  <c r="BA43" i="2" s="1"/>
  <c r="AZ47" i="2"/>
  <c r="BD62" i="2"/>
  <c r="BP63" i="2"/>
  <c r="BP64" i="2"/>
  <c r="BA73" i="2"/>
  <c r="BA74" i="2" s="1"/>
  <c r="BA83" i="2"/>
  <c r="BA86" i="2"/>
  <c r="AZ99" i="2"/>
  <c r="BT102" i="2"/>
  <c r="BD105" i="2"/>
  <c r="AV116" i="2"/>
  <c r="BT122" i="2"/>
  <c r="BN122" i="2" s="1"/>
  <c r="BA125" i="2"/>
  <c r="BA126" i="2" s="1"/>
  <c r="BF127" i="2"/>
  <c r="BD133" i="2"/>
  <c r="BW132" i="2"/>
  <c r="BA136" i="2"/>
  <c r="BD138" i="2"/>
  <c r="BD145" i="2"/>
  <c r="F146" i="2"/>
  <c r="BN146" i="2"/>
  <c r="BC149" i="2"/>
  <c r="T31" i="4"/>
  <c r="BB12" i="1"/>
  <c r="BB13" i="1" s="1"/>
  <c r="AZ27" i="2"/>
  <c r="BH27" i="2" s="1"/>
  <c r="BT135" i="2"/>
  <c r="BB11" i="1"/>
  <c r="BO11" i="1"/>
  <c r="BO12" i="1"/>
  <c r="AZ8" i="2"/>
  <c r="BD10" i="2"/>
  <c r="BF10" i="2"/>
  <c r="BN13" i="2"/>
  <c r="BT21" i="2"/>
  <c r="BW21" i="2" s="1"/>
  <c r="G211" i="2" s="1"/>
  <c r="G240" i="2"/>
  <c r="BF25" i="2"/>
  <c r="BC27" i="2"/>
  <c r="BA28" i="2" s="1"/>
  <c r="F35" i="2"/>
  <c r="BQ43" i="2"/>
  <c r="BD49" i="2"/>
  <c r="BF49" i="2"/>
  <c r="BD51" i="2"/>
  <c r="BD52" i="2" s="1"/>
  <c r="BD66" i="2"/>
  <c r="BT72" i="2"/>
  <c r="BP73" i="2" s="1"/>
  <c r="BA75" i="2"/>
  <c r="BA76" i="2" s="1"/>
  <c r="BU76" i="2"/>
  <c r="F83" i="2"/>
  <c r="BU84" i="2"/>
  <c r="BC88" i="2"/>
  <c r="BA89" i="2" s="1"/>
  <c r="BF88" i="2"/>
  <c r="BD89" i="2" s="1"/>
  <c r="BN100" i="2"/>
  <c r="AZ101" i="2"/>
  <c r="BP110" i="2"/>
  <c r="BF112" i="2"/>
  <c r="BF114" i="2"/>
  <c r="BU115" i="2"/>
  <c r="BA122" i="2"/>
  <c r="BU122" i="2"/>
  <c r="BD123" i="2"/>
  <c r="BD124" i="2" s="1"/>
  <c r="BN124" i="2"/>
  <c r="BA127" i="2"/>
  <c r="BA137" i="2"/>
  <c r="BP143" i="2"/>
  <c r="BF145" i="2"/>
  <c r="BF147" i="2"/>
  <c r="BD149" i="2"/>
  <c r="BA12" i="1"/>
  <c r="AZ12" i="2"/>
  <c r="BD117" i="2"/>
  <c r="BE10" i="1"/>
  <c r="BG10" i="1"/>
  <c r="BQ12" i="1"/>
  <c r="BF16" i="2"/>
  <c r="BD17" i="2" s="1"/>
  <c r="AV23" i="2"/>
  <c r="AZ23" i="2" s="1"/>
  <c r="BN23" i="2"/>
  <c r="BA25" i="2"/>
  <c r="BT37" i="2"/>
  <c r="BD42" i="2"/>
  <c r="BP52" i="2"/>
  <c r="BD55" i="2"/>
  <c r="BP61" i="2"/>
  <c r="BT63" i="2"/>
  <c r="BN74" i="2"/>
  <c r="BF77" i="2"/>
  <c r="BD83" i="2"/>
  <c r="BA85" i="2"/>
  <c r="BD86" i="2"/>
  <c r="BP100" i="2"/>
  <c r="AV103" i="2"/>
  <c r="AZ103" i="2" s="1"/>
  <c r="BH99" i="2" s="1"/>
  <c r="BP103" i="2"/>
  <c r="BP104" i="2"/>
  <c r="BF123" i="2"/>
  <c r="BP124" i="2"/>
  <c r="BC127" i="2"/>
  <c r="BD136" i="2"/>
  <c r="BN136" i="2"/>
  <c r="S10" i="4"/>
  <c r="S14" i="4"/>
  <c r="BQ9" i="1"/>
  <c r="AZ29" i="2"/>
  <c r="BH29" i="2" s="1"/>
  <c r="BE9" i="1"/>
  <c r="AW12" i="1"/>
  <c r="BT11" i="2"/>
  <c r="BW11" i="2" s="1"/>
  <c r="BP12" i="2"/>
  <c r="BQ16" i="2"/>
  <c r="BA26" i="2"/>
  <c r="BD29" i="2"/>
  <c r="AZ34" i="2"/>
  <c r="AZ36" i="2"/>
  <c r="BT36" i="2"/>
  <c r="BP38" i="2"/>
  <c r="BD40" i="2"/>
  <c r="BT50" i="2"/>
  <c r="BU52" i="2" s="1"/>
  <c r="BP60" i="2"/>
  <c r="BF62" i="2"/>
  <c r="BD63" i="2" s="1"/>
  <c r="BF64" i="2"/>
  <c r="BF73" i="2"/>
  <c r="BP74" i="2"/>
  <c r="BD84" i="2"/>
  <c r="BP85" i="2"/>
  <c r="BP86" i="2"/>
  <c r="BC114" i="2"/>
  <c r="BA115" i="2" s="1"/>
  <c r="BD125" i="2"/>
  <c r="BF125" i="2"/>
  <c r="BD127" i="2"/>
  <c r="BN132" i="2"/>
  <c r="BD134" i="2"/>
  <c r="BP135" i="2"/>
  <c r="BT146" i="2"/>
  <c r="BP146" i="2" s="1"/>
  <c r="BD147" i="2"/>
  <c r="S11" i="4"/>
  <c r="BF14" i="2"/>
  <c r="BD15" i="2" s="1"/>
  <c r="BC16" i="2"/>
  <c r="BA17" i="2" s="1"/>
  <c r="AZ21" i="2"/>
  <c r="BH21" i="2" s="1"/>
  <c r="BD27" i="2"/>
  <c r="BA37" i="2"/>
  <c r="BA42" i="2"/>
  <c r="BP49" i="2"/>
  <c r="BA66" i="2"/>
  <c r="BD75" i="2"/>
  <c r="BD76" i="2" s="1"/>
  <c r="BD88" i="2"/>
  <c r="F111" i="2"/>
  <c r="BA117" i="2"/>
  <c r="AZ121" i="2"/>
  <c r="BP132" i="2"/>
  <c r="I20" i="4"/>
  <c r="S30" i="4"/>
  <c r="T29" i="4"/>
  <c r="C189" i="4"/>
  <c r="S189" i="4" s="1"/>
  <c r="F124" i="4"/>
  <c r="T105" i="4" s="1"/>
  <c r="S36" i="4"/>
  <c r="I68" i="4"/>
  <c r="I36" i="4"/>
  <c r="S32" i="4"/>
  <c r="T35" i="4"/>
  <c r="I60" i="4"/>
  <c r="I52" i="4"/>
  <c r="S34" i="4"/>
  <c r="L105" i="4"/>
  <c r="T117" i="4" s="1"/>
  <c r="T10" i="4"/>
  <c r="S13" i="4"/>
  <c r="T15" i="4"/>
  <c r="T30" i="4"/>
  <c r="F87" i="4"/>
  <c r="S98" i="4" s="1"/>
  <c r="F119" i="4"/>
  <c r="T104" i="4" s="1"/>
  <c r="C176" i="4"/>
  <c r="C199" i="4"/>
  <c r="T191" i="4" s="1"/>
  <c r="C211" i="4"/>
  <c r="T210" i="4" s="1"/>
  <c r="F109" i="4"/>
  <c r="T102" i="4" s="1"/>
  <c r="S17" i="4"/>
  <c r="F104" i="4"/>
  <c r="T101" i="4" s="1"/>
  <c r="L32" i="4"/>
  <c r="T36" i="4"/>
  <c r="C213" i="4"/>
  <c r="S211" i="4" s="1"/>
  <c r="C221" i="4"/>
  <c r="S213" i="4" s="1"/>
  <c r="S12" i="4"/>
  <c r="I44" i="4"/>
  <c r="S16" i="4"/>
  <c r="BN65" i="2"/>
  <c r="BW61" i="2"/>
  <c r="G206" i="2" s="1"/>
  <c r="BU60" i="2"/>
  <c r="BN61" i="2"/>
  <c r="G220" i="2"/>
  <c r="BA65" i="2"/>
  <c r="BA104" i="2"/>
  <c r="BA113" i="2"/>
  <c r="BN114" i="2"/>
  <c r="AZ147" i="2"/>
  <c r="BU50" i="2"/>
  <c r="BN47" i="2"/>
  <c r="BN51" i="2"/>
  <c r="BW47" i="2"/>
  <c r="BW111" i="2"/>
  <c r="BU110" i="2"/>
  <c r="BN115" i="2"/>
  <c r="BN111" i="2"/>
  <c r="BN148" i="2"/>
  <c r="BP145" i="2"/>
  <c r="BW144" i="2"/>
  <c r="G199" i="2" s="1"/>
  <c r="BU143" i="2"/>
  <c r="BN49" i="2"/>
  <c r="BP62" i="2"/>
  <c r="BD65" i="2"/>
  <c r="BD74" i="2"/>
  <c r="BD126" i="2"/>
  <c r="BU63" i="2"/>
  <c r="BN62" i="2"/>
  <c r="BW60" i="2"/>
  <c r="G221" i="2" s="1"/>
  <c r="BU113" i="2"/>
  <c r="BN112" i="2"/>
  <c r="BW110" i="2"/>
  <c r="G225" i="2" s="1"/>
  <c r="BN36" i="2"/>
  <c r="BW34" i="2"/>
  <c r="BN34" i="2"/>
  <c r="BU37" i="2"/>
  <c r="BP36" i="2"/>
  <c r="BW35" i="2"/>
  <c r="BU34" i="2"/>
  <c r="BN39" i="2"/>
  <c r="BN12" i="2"/>
  <c r="BN38" i="2"/>
  <c r="AZ53" i="2"/>
  <c r="BH53" i="2" s="1"/>
  <c r="BN60" i="2"/>
  <c r="BD78" i="2"/>
  <c r="BN86" i="2"/>
  <c r="BA128" i="2"/>
  <c r="BU85" i="2"/>
  <c r="BN84" i="2"/>
  <c r="BW82" i="2"/>
  <c r="G204" i="2" s="1"/>
  <c r="BD11" i="2"/>
  <c r="BD26" i="2"/>
  <c r="BD50" i="2"/>
  <c r="BP112" i="2"/>
  <c r="BD113" i="2"/>
  <c r="BD115" i="2"/>
  <c r="AZ116" i="2"/>
  <c r="BD148" i="2"/>
  <c r="BN87" i="2"/>
  <c r="BW83" i="2"/>
  <c r="BU82" i="2"/>
  <c r="BN83" i="2"/>
  <c r="BW133" i="2"/>
  <c r="G198" i="2" s="1"/>
  <c r="BU132" i="2"/>
  <c r="BN137" i="2"/>
  <c r="BN133" i="2"/>
  <c r="BN10" i="2"/>
  <c r="BA11" i="2"/>
  <c r="BD37" i="2"/>
  <c r="BA50" i="2"/>
  <c r="AZ55" i="2"/>
  <c r="BH55" i="2" s="1"/>
  <c r="G233" i="2"/>
  <c r="BA87" i="2"/>
  <c r="AZ88" i="2"/>
  <c r="BN110" i="2"/>
  <c r="BD128" i="2"/>
  <c r="BA148" i="2"/>
  <c r="BU9" i="2"/>
  <c r="BN8" i="2"/>
  <c r="BW8" i="2"/>
  <c r="G188" i="2" s="1"/>
  <c r="BW24" i="2"/>
  <c r="BU23" i="2"/>
  <c r="BU26" i="2"/>
  <c r="BP25" i="2"/>
  <c r="BH82" i="2"/>
  <c r="BA13" i="2"/>
  <c r="BA24" i="2"/>
  <c r="BA39" i="2"/>
  <c r="AZ42" i="2"/>
  <c r="BH42" i="2" s="1"/>
  <c r="BA63" i="2"/>
  <c r="BN64" i="2"/>
  <c r="BH75" i="2"/>
  <c r="BA106" i="2"/>
  <c r="BP137" i="2"/>
  <c r="AV16" i="2"/>
  <c r="AZ16" i="2" s="1"/>
  <c r="BH16" i="2" s="1"/>
  <c r="BU24" i="2"/>
  <c r="AV40" i="2"/>
  <c r="AZ40" i="2" s="1"/>
  <c r="BH40" i="2" s="1"/>
  <c r="BA55" i="2"/>
  <c r="BT71" i="2"/>
  <c r="BN71" i="2" s="1"/>
  <c r="BT99" i="2"/>
  <c r="BT121" i="2"/>
  <c r="BT143" i="2"/>
  <c r="BN147" i="2" s="1"/>
  <c r="G194" i="2"/>
  <c r="G202" i="2"/>
  <c r="G210" i="2"/>
  <c r="G223" i="2"/>
  <c r="G231" i="2"/>
  <c r="G239" i="2"/>
  <c r="BP48" i="2"/>
  <c r="BN52" i="2"/>
  <c r="BA53" i="2"/>
  <c r="AV62" i="2"/>
  <c r="AZ62" i="2" s="1"/>
  <c r="BN63" i="2"/>
  <c r="BU64" i="2"/>
  <c r="BP71" i="2"/>
  <c r="BW73" i="2"/>
  <c r="G236" i="2" s="1"/>
  <c r="AV77" i="2"/>
  <c r="AZ77" i="2" s="1"/>
  <c r="BH77" i="2" s="1"/>
  <c r="AV84" i="2"/>
  <c r="AZ84" i="2" s="1"/>
  <c r="BN85" i="2"/>
  <c r="BU86" i="2"/>
  <c r="BP99" i="2"/>
  <c r="BW101" i="2"/>
  <c r="G224" i="2" s="1"/>
  <c r="AV105" i="2"/>
  <c r="AZ105" i="2" s="1"/>
  <c r="AV112" i="2"/>
  <c r="AZ112" i="2" s="1"/>
  <c r="BN113" i="2"/>
  <c r="BU114" i="2"/>
  <c r="BP121" i="2"/>
  <c r="BW123" i="2"/>
  <c r="G226" i="2" s="1"/>
  <c r="AV127" i="2"/>
  <c r="AZ127" i="2" s="1"/>
  <c r="BH127" i="2" s="1"/>
  <c r="AV134" i="2"/>
  <c r="AZ134" i="2" s="1"/>
  <c r="BN135" i="2"/>
  <c r="BU136" i="2"/>
  <c r="BW145" i="2"/>
  <c r="G228" i="2" s="1"/>
  <c r="AV149" i="2"/>
  <c r="AZ149" i="2" s="1"/>
  <c r="G200" i="2"/>
  <c r="G208" i="2"/>
  <c r="G237" i="2"/>
  <c r="BN25" i="2"/>
  <c r="F48" i="2"/>
  <c r="BP50" i="2"/>
  <c r="BN9" i="2"/>
  <c r="AV10" i="2"/>
  <c r="AZ10" i="2" s="1"/>
  <c r="BN21" i="2"/>
  <c r="BN48" i="2"/>
  <c r="AV49" i="2"/>
  <c r="AZ49" i="2" s="1"/>
  <c r="BH47" i="2" s="1"/>
  <c r="BN50" i="2"/>
  <c r="BU51" i="2"/>
  <c r="AV64" i="2"/>
  <c r="AZ64" i="2" s="1"/>
  <c r="BH60" i="2" s="1"/>
  <c r="AV86" i="2"/>
  <c r="AZ86" i="2" s="1"/>
  <c r="AV114" i="2"/>
  <c r="AZ114" i="2" s="1"/>
  <c r="BW135" i="2"/>
  <c r="G229" i="2" s="1"/>
  <c r="AV136" i="2"/>
  <c r="AZ136" i="2" s="1"/>
  <c r="BP148" i="2"/>
  <c r="G191" i="2"/>
  <c r="G207" i="2"/>
  <c r="F28" i="2"/>
  <c r="F9" i="2"/>
  <c r="BP11" i="2"/>
  <c r="BU49" i="2"/>
  <c r="AV14" i="2"/>
  <c r="AZ14" i="2" s="1"/>
  <c r="BH14" i="2" s="1"/>
  <c r="BU8" i="2"/>
  <c r="BT23" i="2"/>
  <c r="BU47" i="2"/>
  <c r="BW50" i="2"/>
  <c r="G190" i="2"/>
  <c r="BP51" i="2"/>
  <c r="BU61" i="2"/>
  <c r="F63" i="2"/>
  <c r="BU83" i="2"/>
  <c r="F85" i="2"/>
  <c r="BU111" i="2"/>
  <c r="F113" i="2"/>
  <c r="BU133" i="2"/>
  <c r="BN134" i="2"/>
  <c r="F135" i="2"/>
  <c r="G196" i="2"/>
  <c r="BI14" i="1"/>
  <c r="BE11" i="1"/>
  <c r="BI10" i="1"/>
  <c r="BI12" i="1"/>
  <c r="BB15" i="1"/>
  <c r="BO10" i="1"/>
  <c r="BB14" i="1"/>
  <c r="BN22" i="2" l="1"/>
  <c r="BU38" i="2"/>
  <c r="BP39" i="2"/>
  <c r="BU35" i="2"/>
  <c r="BU137" i="2"/>
  <c r="BU134" i="2"/>
  <c r="BD135" i="2"/>
  <c r="BD87" i="2"/>
  <c r="BH134" i="2"/>
  <c r="BN143" i="2"/>
  <c r="BP9" i="2"/>
  <c r="BH25" i="2"/>
  <c r="BP147" i="2"/>
  <c r="BP13" i="2"/>
  <c r="BP8" i="2"/>
  <c r="BU10" i="2" s="1"/>
  <c r="BW10" i="2"/>
  <c r="G217" i="2" s="1"/>
  <c r="BD85" i="2"/>
  <c r="BH105" i="2"/>
  <c r="BN126" i="2"/>
  <c r="BW122" i="2"/>
  <c r="G197" i="2" s="1"/>
  <c r="BP123" i="2"/>
  <c r="BU121" i="2"/>
  <c r="BH114" i="2"/>
  <c r="BH10" i="2"/>
  <c r="BH66" i="2"/>
  <c r="BW36" i="2"/>
  <c r="G219" i="2" s="1"/>
  <c r="BW37" i="2"/>
  <c r="BU36" i="2"/>
  <c r="BU39" i="2"/>
  <c r="BD146" i="2"/>
  <c r="BU101" i="2"/>
  <c r="BU104" i="2"/>
  <c r="BW102" i="2"/>
  <c r="G205" i="2" s="1"/>
  <c r="BU147" i="2"/>
  <c r="BU144" i="2"/>
  <c r="BU21" i="2"/>
  <c r="BH86" i="2"/>
  <c r="BP133" i="2"/>
  <c r="BU48" i="2"/>
  <c r="BP47" i="2"/>
  <c r="BW49" i="2"/>
  <c r="G209" i="2" s="1"/>
  <c r="BU145" i="2"/>
  <c r="BU148" i="2"/>
  <c r="BW146" i="2"/>
  <c r="G230" i="2" s="1"/>
  <c r="BN72" i="2"/>
  <c r="BH64" i="2"/>
  <c r="BN26" i="2"/>
  <c r="BP136" i="2"/>
  <c r="BP23" i="2"/>
  <c r="BW63" i="2"/>
  <c r="G192" i="2" s="1"/>
  <c r="BU65" i="2"/>
  <c r="BU62" i="2"/>
  <c r="BH23" i="2"/>
  <c r="BA150" i="2"/>
  <c r="BP144" i="2"/>
  <c r="BD13" i="2"/>
  <c r="BD150" i="2"/>
  <c r="BD67" i="2"/>
  <c r="BH147" i="2"/>
  <c r="BN76" i="2"/>
  <c r="BW72" i="2"/>
  <c r="G222" i="2" s="1"/>
  <c r="BU71" i="2"/>
  <c r="BN37" i="2"/>
  <c r="L48" i="4"/>
  <c r="T42" i="4"/>
  <c r="S177" i="4"/>
  <c r="F177" i="4"/>
  <c r="T40" i="4"/>
  <c r="L16" i="4"/>
  <c r="T47" i="4"/>
  <c r="O24" i="4"/>
  <c r="T43" i="4"/>
  <c r="C183" i="4"/>
  <c r="L115" i="4"/>
  <c r="T118" i="4" s="1"/>
  <c r="S43" i="4"/>
  <c r="L64" i="4"/>
  <c r="C181" i="4"/>
  <c r="S42" i="4"/>
  <c r="L125" i="4"/>
  <c r="T119" i="4" s="1"/>
  <c r="C178" i="4"/>
  <c r="T41" i="4"/>
  <c r="L95" i="4"/>
  <c r="T116" i="4" s="1"/>
  <c r="BH132" i="2"/>
  <c r="BW99" i="2"/>
  <c r="G195" i="2" s="1"/>
  <c r="BU102" i="2"/>
  <c r="BN101" i="2"/>
  <c r="BN103" i="2"/>
  <c r="BH123" i="2"/>
  <c r="BH49" i="2"/>
  <c r="BH112" i="2"/>
  <c r="BH51" i="2"/>
  <c r="BH101" i="2"/>
  <c r="BH73" i="2"/>
  <c r="BN99" i="2"/>
  <c r="BH145" i="2"/>
  <c r="BW121" i="2"/>
  <c r="G203" i="2" s="1"/>
  <c r="BU124" i="2"/>
  <c r="BN123" i="2"/>
  <c r="BN125" i="2"/>
  <c r="BU25" i="2"/>
  <c r="BW23" i="2"/>
  <c r="G189" i="2" s="1"/>
  <c r="BN24" i="2"/>
  <c r="BP26" i="2"/>
  <c r="BP21" i="2"/>
  <c r="BU22" i="2"/>
  <c r="BW143" i="2"/>
  <c r="G201" i="2" s="1"/>
  <c r="BU146" i="2"/>
  <c r="BN145" i="2"/>
  <c r="BH38" i="2"/>
  <c r="BH110" i="2"/>
  <c r="BH125" i="2"/>
  <c r="BH149" i="2"/>
  <c r="BH84" i="2"/>
  <c r="BH88" i="2"/>
  <c r="BH121" i="2"/>
  <c r="BH138" i="2"/>
  <c r="BW71" i="2"/>
  <c r="G193" i="2" s="1"/>
  <c r="BN73" i="2"/>
  <c r="BU74" i="2"/>
  <c r="BN75" i="2"/>
  <c r="BH116" i="2"/>
  <c r="BH136" i="2"/>
  <c r="BH71" i="2"/>
  <c r="BH8" i="2"/>
  <c r="BH34" i="2"/>
  <c r="BH143" i="2"/>
  <c r="BN121" i="2"/>
  <c r="BH103" i="2"/>
  <c r="BH62" i="2"/>
  <c r="BH36" i="2"/>
  <c r="BH12" i="2"/>
  <c r="O56" i="4" l="1"/>
  <c r="S48" i="4"/>
  <c r="S182" i="4"/>
  <c r="I180" i="4"/>
  <c r="L177" i="4"/>
  <c r="O180" i="4" s="1"/>
  <c r="T177" i="4"/>
  <c r="F182" i="4"/>
  <c r="T182" i="4" s="1"/>
  <c r="S178" i="4"/>
  <c r="S47" i="4"/>
  <c r="F141" i="4"/>
  <c r="T138" i="4" s="1"/>
  <c r="C162" i="4"/>
  <c r="L183" i="4"/>
  <c r="T178" i="4"/>
  <c r="F135" i="4"/>
  <c r="T137" i="4" s="1"/>
  <c r="C164" i="4"/>
  <c r="T163" i="4" s="1"/>
  <c r="T48" i="4"/>
  <c r="L142" i="4"/>
  <c r="T146" i="4" s="1"/>
  <c r="S52" i="4"/>
  <c r="T52" i="4" l="1"/>
  <c r="O40" i="4"/>
  <c r="F163" i="4"/>
  <c r="S163" i="4"/>
</calcChain>
</file>

<file path=xl/sharedStrings.xml><?xml version="1.0" encoding="utf-8"?>
<sst xmlns="http://schemas.openxmlformats.org/spreadsheetml/2006/main" count="1113" uniqueCount="274">
  <si>
    <t>Turniej grupowy</t>
  </si>
  <si>
    <t>stół</t>
  </si>
  <si>
    <t>gry</t>
  </si>
  <si>
    <t>grupa A</t>
  </si>
  <si>
    <t>pkt.</t>
  </si>
  <si>
    <t>sety</t>
  </si>
  <si>
    <t>piłki</t>
  </si>
  <si>
    <t>m-ce</t>
  </si>
  <si>
    <t>nr</t>
  </si>
  <si>
    <t>nazwisko i imię / miejscowość</t>
  </si>
  <si>
    <t>stosunek</t>
  </si>
  <si>
    <t>nr meczu</t>
  </si>
  <si>
    <t>grupa</t>
  </si>
  <si>
    <t>nr z tabeli</t>
  </si>
  <si>
    <t>naziwko i imię</t>
  </si>
  <si>
    <t>nazwisko i imię</t>
  </si>
  <si>
    <t>Nr Stołu</t>
  </si>
  <si>
    <t>lp.</t>
  </si>
  <si>
    <t>kolejność w tabeli</t>
  </si>
  <si>
    <t>-</t>
  </si>
  <si>
    <t>:</t>
  </si>
  <si>
    <t xml:space="preserve"> gr. A</t>
  </si>
  <si>
    <t>LP</t>
  </si>
  <si>
    <t>sędzia</t>
  </si>
  <si>
    <t>grupa B</t>
  </si>
  <si>
    <t>Lp</t>
  </si>
  <si>
    <t xml:space="preserve"> gr. B</t>
  </si>
  <si>
    <t>grupa C</t>
  </si>
  <si>
    <t xml:space="preserve"> gr. C</t>
  </si>
  <si>
    <t>grupa D</t>
  </si>
  <si>
    <t xml:space="preserve"> gr. D</t>
  </si>
  <si>
    <t>grupa E</t>
  </si>
  <si>
    <t>grupa F</t>
  </si>
  <si>
    <t>grupa G</t>
  </si>
  <si>
    <t>grupa H</t>
  </si>
  <si>
    <t>grupa I</t>
  </si>
  <si>
    <t>grupa J</t>
  </si>
  <si>
    <t>grupa K</t>
  </si>
  <si>
    <t>grupa L</t>
  </si>
  <si>
    <t>Turniej Główny</t>
  </si>
  <si>
    <t>1.</t>
  </si>
  <si>
    <t>A1</t>
  </si>
  <si>
    <t>2.</t>
  </si>
  <si>
    <t>B1</t>
  </si>
  <si>
    <t>3.</t>
  </si>
  <si>
    <t>C1</t>
  </si>
  <si>
    <t>4.</t>
  </si>
  <si>
    <t>D1</t>
  </si>
  <si>
    <t>5.</t>
  </si>
  <si>
    <t>E1</t>
  </si>
  <si>
    <t>6.</t>
  </si>
  <si>
    <t>F1</t>
  </si>
  <si>
    <t>7.</t>
  </si>
  <si>
    <t>G1</t>
  </si>
  <si>
    <t>8.</t>
  </si>
  <si>
    <t>H1</t>
  </si>
  <si>
    <t>9.</t>
  </si>
  <si>
    <t>I1</t>
  </si>
  <si>
    <t>10.</t>
  </si>
  <si>
    <t>J1</t>
  </si>
  <si>
    <t>11.</t>
  </si>
  <si>
    <t>K1</t>
  </si>
  <si>
    <t>12.</t>
  </si>
  <si>
    <t>L1</t>
  </si>
  <si>
    <t>13.</t>
  </si>
  <si>
    <t>K2</t>
  </si>
  <si>
    <t>14.</t>
  </si>
  <si>
    <t>L2</t>
  </si>
  <si>
    <t>15.</t>
  </si>
  <si>
    <t>I2</t>
  </si>
  <si>
    <t>16.</t>
  </si>
  <si>
    <t>J2</t>
  </si>
  <si>
    <t>17.</t>
  </si>
  <si>
    <t>G2</t>
  </si>
  <si>
    <t>18.</t>
  </si>
  <si>
    <t>H2</t>
  </si>
  <si>
    <t>19.</t>
  </si>
  <si>
    <t>E2</t>
  </si>
  <si>
    <t>20.</t>
  </si>
  <si>
    <t>F2</t>
  </si>
  <si>
    <t>21.</t>
  </si>
  <si>
    <t>C2</t>
  </si>
  <si>
    <t>22.</t>
  </si>
  <si>
    <t>D2</t>
  </si>
  <si>
    <t>23.</t>
  </si>
  <si>
    <t>A2</t>
  </si>
  <si>
    <t>24.</t>
  </si>
  <si>
    <t>B2</t>
  </si>
  <si>
    <t>Turniej Pocieszenia</t>
  </si>
  <si>
    <t>25.</t>
  </si>
  <si>
    <t>A3</t>
  </si>
  <si>
    <t>26.</t>
  </si>
  <si>
    <t>B3</t>
  </si>
  <si>
    <t>27.</t>
  </si>
  <si>
    <t>C3</t>
  </si>
  <si>
    <t>28.</t>
  </si>
  <si>
    <t>D3</t>
  </si>
  <si>
    <t>29.</t>
  </si>
  <si>
    <t>E3</t>
  </si>
  <si>
    <t>30.</t>
  </si>
  <si>
    <t>F3</t>
  </si>
  <si>
    <t>31.</t>
  </si>
  <si>
    <t>G3</t>
  </si>
  <si>
    <t>32.</t>
  </si>
  <si>
    <t>H3</t>
  </si>
  <si>
    <t>33.</t>
  </si>
  <si>
    <t>I3</t>
  </si>
  <si>
    <t>34.</t>
  </si>
  <si>
    <t>J3</t>
  </si>
  <si>
    <t>35.</t>
  </si>
  <si>
    <t>K3</t>
  </si>
  <si>
    <t>36.</t>
  </si>
  <si>
    <t>L3</t>
  </si>
  <si>
    <t>37.</t>
  </si>
  <si>
    <t>K4</t>
  </si>
  <si>
    <t>38.</t>
  </si>
  <si>
    <t>L4</t>
  </si>
  <si>
    <t>39.</t>
  </si>
  <si>
    <t>I4</t>
  </si>
  <si>
    <t>40.</t>
  </si>
  <si>
    <t>J4</t>
  </si>
  <si>
    <t>41.</t>
  </si>
  <si>
    <t>G4</t>
  </si>
  <si>
    <t>42.</t>
  </si>
  <si>
    <t>H4</t>
  </si>
  <si>
    <t>43.</t>
  </si>
  <si>
    <t>E4</t>
  </si>
  <si>
    <t>44.</t>
  </si>
  <si>
    <t>F4</t>
  </si>
  <si>
    <t>45.</t>
  </si>
  <si>
    <t>C4</t>
  </si>
  <si>
    <t>46.</t>
  </si>
  <si>
    <t>D4</t>
  </si>
  <si>
    <t>47.</t>
  </si>
  <si>
    <t>A4</t>
  </si>
  <si>
    <t>48.</t>
  </si>
  <si>
    <t>B4</t>
  </si>
  <si>
    <t>1. runda</t>
  </si>
  <si>
    <t>2. runda</t>
  </si>
  <si>
    <t>Ćwierćfinały</t>
  </si>
  <si>
    <t>Półfinały</t>
  </si>
  <si>
    <t>Finał</t>
  </si>
  <si>
    <t>1 runda</t>
  </si>
  <si>
    <t>3:2 (-6, 12, 7, -8, 8)</t>
  </si>
  <si>
    <t>A</t>
  </si>
  <si>
    <t>3:2 (8, 3, -7, -8, 4)</t>
  </si>
  <si>
    <t>3:2 (-9, -7, 12, 10, 5)</t>
  </si>
  <si>
    <t>a</t>
  </si>
  <si>
    <t>3:0 (6, 4, 9)</t>
  </si>
  <si>
    <t>B</t>
  </si>
  <si>
    <t>3:0 (4, 3, 1)</t>
  </si>
  <si>
    <t>e</t>
  </si>
  <si>
    <t>3:1 (7, -7, 6, 9)</t>
  </si>
  <si>
    <t>3:0 (5, 7, 8)</t>
  </si>
  <si>
    <t>2 runda</t>
  </si>
  <si>
    <t>C</t>
  </si>
  <si>
    <t>3:0 (5, 5, 8)</t>
  </si>
  <si>
    <t>b</t>
  </si>
  <si>
    <t>3:0 (8, -9, 8, 5)</t>
  </si>
  <si>
    <t>3:0 (6, 10, 4)</t>
  </si>
  <si>
    <t>D</t>
  </si>
  <si>
    <t>3:0 (9, 11, 4)</t>
  </si>
  <si>
    <t>1. miejsce</t>
  </si>
  <si>
    <t>X</t>
  </si>
  <si>
    <t>3:1 (10, -5, 7, 6)</t>
  </si>
  <si>
    <t>3:2 (-3, 9, 5, 8, 10)</t>
  </si>
  <si>
    <t>E</t>
  </si>
  <si>
    <t>3:0 (5, 8, 5)</t>
  </si>
  <si>
    <t>3:0 (10, 9, 12)</t>
  </si>
  <si>
    <t>c</t>
  </si>
  <si>
    <t>3:0 (7, 7, 8)</t>
  </si>
  <si>
    <t>F</t>
  </si>
  <si>
    <t>finał</t>
  </si>
  <si>
    <t>3:0 (9, 7, 9)</t>
  </si>
  <si>
    <t>f</t>
  </si>
  <si>
    <t>3:1 (4, 8, -8, 8)</t>
  </si>
  <si>
    <t>3:0 (6, 6, 8)</t>
  </si>
  <si>
    <t>G</t>
  </si>
  <si>
    <t>3:0 (2, 6,4)</t>
  </si>
  <si>
    <t>d</t>
  </si>
  <si>
    <t>3:0 (2, 2, 5)</t>
  </si>
  <si>
    <t>3:0 (9, 2, 8)</t>
  </si>
  <si>
    <t>H</t>
  </si>
  <si>
    <t>3:0 (5, 2, 7)</t>
  </si>
  <si>
    <t>Gry o miejsca 2-24</t>
  </si>
  <si>
    <t>Miejsca 17-24</t>
  </si>
  <si>
    <t>Miejsca 13-16</t>
  </si>
  <si>
    <t>Miejsca 9-12</t>
  </si>
  <si>
    <t>&gt;&gt;&gt;</t>
  </si>
  <si>
    <t>17A</t>
  </si>
  <si>
    <t>13A</t>
  </si>
  <si>
    <t>17B</t>
  </si>
  <si>
    <t>9A</t>
  </si>
  <si>
    <t>17C</t>
  </si>
  <si>
    <t>13B</t>
  </si>
  <si>
    <t>17D</t>
  </si>
  <si>
    <t>9B</t>
  </si>
  <si>
    <t>I</t>
  </si>
  <si>
    <t>17E</t>
  </si>
  <si>
    <t>13C</t>
  </si>
  <si>
    <t>K</t>
  </si>
  <si>
    <t>L</t>
  </si>
  <si>
    <t>17F</t>
  </si>
  <si>
    <t>9C</t>
  </si>
  <si>
    <t>M</t>
  </si>
  <si>
    <t>17G</t>
  </si>
  <si>
    <t>13D</t>
  </si>
  <si>
    <t>O</t>
  </si>
  <si>
    <t>P</t>
  </si>
  <si>
    <t>17H</t>
  </si>
  <si>
    <t>9D</t>
  </si>
  <si>
    <t>Miejsca 7-8</t>
  </si>
  <si>
    <t>Miejsca 5-6</t>
  </si>
  <si>
    <t>4. miejsce</t>
  </si>
  <si>
    <t>3. miejsce</t>
  </si>
  <si>
    <t>2. miejsce</t>
  </si>
  <si>
    <t>7A</t>
  </si>
  <si>
    <t>5A</t>
  </si>
  <si>
    <t>7B</t>
  </si>
  <si>
    <t>5B</t>
  </si>
  <si>
    <t>o 3 msc</t>
  </si>
  <si>
    <t>o 2 msc</t>
  </si>
  <si>
    <t>8. miejsce</t>
  </si>
  <si>
    <t>7. miejsce</t>
  </si>
  <si>
    <t>6. miejsce</t>
  </si>
  <si>
    <t>5. miejsce</t>
  </si>
  <si>
    <t>o 8 msc</t>
  </si>
  <si>
    <t>o 5 mcsc</t>
  </si>
  <si>
    <t>2014 SET - System Tabel Elektronicznych - Marek Przybyłowicz i Agata Biesaga</t>
  </si>
  <si>
    <t>Gry o miejsca 9-24</t>
  </si>
  <si>
    <t>Miejsce 4</t>
  </si>
  <si>
    <t>Miejsce 3</t>
  </si>
  <si>
    <t>3:0 (5, 6, 9)</t>
  </si>
  <si>
    <t>o 11 msc</t>
  </si>
  <si>
    <t>3:0 (1, 5, 14)</t>
  </si>
  <si>
    <t>Miejsce 5</t>
  </si>
  <si>
    <t>Miejsce 7</t>
  </si>
  <si>
    <t>3:0 (-9, 8, 6, 7)</t>
  </si>
  <si>
    <t>3:2 (9, -7, 5, -8, 8)</t>
  </si>
  <si>
    <t>o 13 msc</t>
  </si>
  <si>
    <t>3:1 (8, 4, -7, 4)</t>
  </si>
  <si>
    <t>19A</t>
  </si>
  <si>
    <t>19B</t>
  </si>
  <si>
    <t>Miejsca 21-24</t>
  </si>
  <si>
    <t>Miejsca 17-20</t>
  </si>
  <si>
    <t>S WTK</t>
  </si>
  <si>
    <t>wpisz odpowiednio S WTK, S IMW, MŁ IMW, J WTK, J IMW, K WTK, K IMW, M WTK, M IMW, Z WTK, Z IMW, SK WTK, SK IMW</t>
  </si>
  <si>
    <t>Klasyfikacja końcowa</t>
  </si>
  <si>
    <t>M-ce</t>
  </si>
  <si>
    <t>Nazwisko i imię</t>
  </si>
  <si>
    <t>Data ur.</t>
  </si>
  <si>
    <t>Nr licencji</t>
  </si>
  <si>
    <t>Klub sportowy</t>
  </si>
  <si>
    <t>Punkty</t>
  </si>
  <si>
    <t>Łętownia</t>
  </si>
  <si>
    <t>Stalowa Wola</t>
  </si>
  <si>
    <t>Tarnobrzeg</t>
  </si>
  <si>
    <t>Stany</t>
  </si>
  <si>
    <t>UKS Sokół Żabno</t>
  </si>
  <si>
    <t>UKS FORTEM Pawęzów</t>
  </si>
  <si>
    <t>9-16.</t>
  </si>
  <si>
    <t>Skopanie</t>
  </si>
  <si>
    <t>Alfredówka</t>
  </si>
  <si>
    <t>Wydrza</t>
  </si>
  <si>
    <t>17-24.</t>
  </si>
  <si>
    <t>Świniary</t>
  </si>
  <si>
    <t>Jadachy</t>
  </si>
  <si>
    <t>Sandomierz</t>
  </si>
  <si>
    <t>25-44.</t>
  </si>
  <si>
    <t>Dąbrowica</t>
  </si>
  <si>
    <t>Grębów</t>
  </si>
  <si>
    <t>Rzeszów</t>
  </si>
  <si>
    <t xml:space="preserve"> </t>
  </si>
  <si>
    <t>Turniej Główny - gry o miejsca 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</si>
</sst>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1">
    <font>
      <sz val="11"/>
      <color theme="1"/>
      <name val="Czcionka tekstu podstawowego"/>
      <family val="2"/>
      <charset val="238"/>
    </font>
    <font>
      <sz val="10"/>
      <name val="Arial"/>
      <family val="2"/>
      <charset val="238"/>
    </font>
    <font>
      <b/>
      <sz val="48"/>
      <color theme="4" tint="-0.249977111117893"/>
      <name val="Cambria"/>
      <family val="1"/>
      <charset val="238"/>
      <scheme val="major"/>
    </font>
    <font>
      <sz val="10"/>
      <name val="Calibri"/>
      <family val="2"/>
      <charset val="238"/>
    </font>
    <font>
      <sz val="13"/>
      <name val="Calibri"/>
      <family val="2"/>
      <charset val="238"/>
    </font>
    <font>
      <b/>
      <i/>
      <sz val="20"/>
      <color indexed="9"/>
      <name val="Calibri"/>
      <family val="2"/>
      <charset val="238"/>
    </font>
    <font>
      <b/>
      <i/>
      <sz val="14"/>
      <name val="Calibri"/>
      <family val="2"/>
      <charset val="238"/>
    </font>
    <font>
      <b/>
      <sz val="11"/>
      <color theme="0"/>
      <name val="Calibri"/>
      <family val="2"/>
      <charset val="238"/>
    </font>
    <font>
      <b/>
      <i/>
      <sz val="13"/>
      <name val="Calibri"/>
      <family val="2"/>
      <charset val="238"/>
    </font>
    <font>
      <b/>
      <sz val="20"/>
      <name val="Calibri"/>
      <family val="2"/>
      <charset val="238"/>
    </font>
    <font>
      <b/>
      <i/>
      <sz val="18"/>
      <name val="Calibri"/>
      <family val="2"/>
      <charset val="238"/>
    </font>
    <font>
      <b/>
      <i/>
      <sz val="11"/>
      <name val="Calibri"/>
      <family val="2"/>
      <charset val="238"/>
    </font>
    <font>
      <b/>
      <i/>
      <sz val="9"/>
      <name val="Calibri"/>
      <family val="2"/>
      <charset val="238"/>
    </font>
    <font>
      <b/>
      <i/>
      <sz val="10"/>
      <name val="Calibri"/>
      <family val="2"/>
      <charset val="238"/>
    </font>
    <font>
      <b/>
      <sz val="16"/>
      <color indexed="10"/>
      <name val="Calibri"/>
      <family val="2"/>
      <charset val="238"/>
    </font>
    <font>
      <b/>
      <sz val="14"/>
      <color indexed="10"/>
      <name val="Calibri"/>
      <family val="2"/>
      <charset val="238"/>
    </font>
    <font>
      <b/>
      <sz val="14"/>
      <color rgb="FFFF0000"/>
      <name val="Calibri"/>
      <family val="2"/>
      <charset val="238"/>
    </font>
    <font>
      <b/>
      <sz val="13"/>
      <name val="Calibri"/>
      <family val="2"/>
      <charset val="238"/>
    </font>
    <font>
      <b/>
      <sz val="18"/>
      <color indexed="63"/>
      <name val="Calibri"/>
      <family val="2"/>
      <charset val="238"/>
    </font>
    <font>
      <sz val="9"/>
      <color indexed="63"/>
      <name val="Calibri"/>
      <family val="2"/>
      <charset val="238"/>
    </font>
    <font>
      <b/>
      <sz val="18"/>
      <name val="Calibri"/>
      <family val="2"/>
      <charset val="238"/>
    </font>
    <font>
      <b/>
      <sz val="20"/>
      <color rgb="FFEA0000"/>
      <name val="Calibri"/>
      <family val="2"/>
      <charset val="238"/>
    </font>
    <font>
      <b/>
      <sz val="14"/>
      <name val="Calibri"/>
      <family val="2"/>
      <charset val="238"/>
    </font>
    <font>
      <b/>
      <sz val="20"/>
      <color rgb="FF7030A0"/>
      <name val="Calibri"/>
      <family val="2"/>
      <charset val="238"/>
    </font>
    <font>
      <b/>
      <sz val="10"/>
      <name val="Calibri"/>
      <family val="2"/>
      <charset val="238"/>
    </font>
    <font>
      <i/>
      <sz val="12"/>
      <name val="Calibri"/>
      <family val="2"/>
      <charset val="238"/>
    </font>
    <font>
      <b/>
      <sz val="13"/>
      <color rgb="FFFF0000"/>
      <name val="Calibri"/>
      <family val="2"/>
      <charset val="238"/>
    </font>
    <font>
      <sz val="11"/>
      <color theme="1"/>
      <name val="Calibri"/>
      <family val="2"/>
      <charset val="238"/>
      <scheme val="minor"/>
    </font>
    <font>
      <sz val="11"/>
      <color indexed="8"/>
      <name val="Calibri"/>
      <family val="2"/>
    </font>
    <font>
      <b/>
      <sz val="13"/>
      <color indexed="9"/>
      <name val="Calibri"/>
      <family val="2"/>
      <charset val="238"/>
    </font>
    <font>
      <b/>
      <sz val="9"/>
      <color rgb="FFEA0000"/>
      <name val="Calibri"/>
      <family val="2"/>
      <charset val="238"/>
    </font>
    <font>
      <b/>
      <sz val="9"/>
      <color rgb="FFFF0000"/>
      <name val="Calibri"/>
      <family val="2"/>
      <charset val="238"/>
    </font>
    <font>
      <b/>
      <sz val="14"/>
      <color rgb="FFEA0000"/>
      <name val="Calibri"/>
      <family val="2"/>
      <charset val="238"/>
    </font>
    <font>
      <b/>
      <sz val="14"/>
      <color indexed="18"/>
      <name val="Calibri"/>
      <family val="2"/>
      <charset val="238"/>
    </font>
    <font>
      <b/>
      <i/>
      <sz val="16"/>
      <color theme="0"/>
      <name val="Calibri"/>
      <family val="2"/>
      <charset val="238"/>
    </font>
    <font>
      <b/>
      <sz val="16"/>
      <color theme="0"/>
      <name val="Arial"/>
      <family val="2"/>
      <charset val="238"/>
    </font>
    <font>
      <i/>
      <sz val="16"/>
      <name val="Calibri"/>
      <family val="2"/>
      <charset val="238"/>
    </font>
    <font>
      <b/>
      <sz val="18"/>
      <color rgb="FFFF0000"/>
      <name val="Calibri"/>
      <family val="2"/>
      <charset val="238"/>
    </font>
    <font>
      <b/>
      <sz val="14"/>
      <name val="Calibri"/>
      <family val="2"/>
      <charset val="238"/>
      <scheme val="minor"/>
    </font>
    <font>
      <b/>
      <sz val="35"/>
      <color rgb="FFFF0000"/>
      <name val="Calibri"/>
      <family val="2"/>
      <charset val="238"/>
    </font>
    <font>
      <b/>
      <sz val="35"/>
      <color theme="4" tint="-0.249977111117893"/>
      <name val="Cambria"/>
      <family val="1"/>
      <charset val="238"/>
      <scheme val="major"/>
    </font>
    <font>
      <b/>
      <i/>
      <sz val="18"/>
      <color theme="0"/>
      <name val="Calibri"/>
      <family val="2"/>
      <charset val="238"/>
    </font>
    <font>
      <b/>
      <i/>
      <sz val="16"/>
      <name val="Calibri"/>
      <family val="2"/>
      <charset val="238"/>
    </font>
    <font>
      <sz val="16"/>
      <name val="Calibri"/>
      <family val="2"/>
      <charset val="238"/>
    </font>
    <font>
      <b/>
      <i/>
      <sz val="14"/>
      <color indexed="63"/>
      <name val="Calibri"/>
      <family val="2"/>
      <charset val="238"/>
    </font>
    <font>
      <b/>
      <i/>
      <sz val="16"/>
      <color indexed="63"/>
      <name val="Calibri"/>
      <family val="2"/>
      <charset val="238"/>
    </font>
    <font>
      <b/>
      <i/>
      <sz val="12"/>
      <color indexed="63"/>
      <name val="Calibri"/>
      <family val="2"/>
      <charset val="238"/>
    </font>
    <font>
      <b/>
      <i/>
      <sz val="16"/>
      <color indexed="22"/>
      <name val="Calibri"/>
      <family val="2"/>
      <charset val="238"/>
    </font>
    <font>
      <b/>
      <i/>
      <sz val="14"/>
      <color rgb="FFFF0000"/>
      <name val="Calibri"/>
      <family val="2"/>
      <charset val="238"/>
    </font>
    <font>
      <sz val="14"/>
      <name val="Calibri"/>
      <family val="2"/>
      <charset val="238"/>
    </font>
    <font>
      <sz val="12"/>
      <name val="Calibri"/>
      <family val="2"/>
      <charset val="238"/>
    </font>
    <font>
      <sz val="10"/>
      <color indexed="22"/>
      <name val="Calibri"/>
      <family val="2"/>
      <charset val="238"/>
    </font>
    <font>
      <b/>
      <sz val="13"/>
      <color indexed="20"/>
      <name val="Calibri"/>
      <family val="2"/>
      <charset val="238"/>
    </font>
    <font>
      <sz val="13"/>
      <color indexed="22"/>
      <name val="Calibri"/>
      <family val="2"/>
      <charset val="238"/>
    </font>
    <font>
      <b/>
      <sz val="14"/>
      <color indexed="9"/>
      <name val="Calibri"/>
      <family val="2"/>
      <charset val="238"/>
    </font>
    <font>
      <b/>
      <sz val="13"/>
      <color indexed="22"/>
      <name val="Calibri"/>
      <family val="2"/>
      <charset val="238"/>
    </font>
    <font>
      <b/>
      <i/>
      <sz val="14"/>
      <color indexed="9"/>
      <name val="Calibri"/>
      <family val="2"/>
      <charset val="238"/>
    </font>
    <font>
      <b/>
      <i/>
      <sz val="12"/>
      <color indexed="9"/>
      <name val="Calibri"/>
      <family val="2"/>
      <charset val="238"/>
    </font>
    <font>
      <b/>
      <i/>
      <sz val="14"/>
      <color theme="0"/>
      <name val="Calibri"/>
      <family val="2"/>
      <charset val="238"/>
    </font>
    <font>
      <sz val="18"/>
      <name val="Calibri"/>
      <family val="2"/>
      <charset val="238"/>
    </font>
    <font>
      <b/>
      <i/>
      <sz val="13"/>
      <color theme="0"/>
      <name val="Calibri"/>
      <family val="2"/>
      <charset val="238"/>
    </font>
    <font>
      <b/>
      <i/>
      <sz val="12"/>
      <color theme="0"/>
      <name val="Calibri"/>
      <family val="2"/>
      <charset val="238"/>
    </font>
    <font>
      <b/>
      <sz val="35"/>
      <color theme="0"/>
      <name val="Calibri"/>
      <family val="2"/>
      <charset val="238"/>
    </font>
    <font>
      <b/>
      <sz val="35"/>
      <color theme="0"/>
      <name val="Cambria"/>
      <family val="1"/>
      <charset val="238"/>
      <scheme val="major"/>
    </font>
    <font>
      <sz val="10"/>
      <color theme="0"/>
      <name val="Calibri"/>
      <family val="2"/>
      <charset val="238"/>
    </font>
    <font>
      <sz val="18"/>
      <color theme="0"/>
      <name val="Calibri"/>
      <family val="2"/>
      <charset val="238"/>
    </font>
    <font>
      <b/>
      <sz val="13"/>
      <color theme="0"/>
      <name val="Calibri"/>
      <family val="2"/>
      <charset val="238"/>
    </font>
    <font>
      <sz val="13"/>
      <color theme="0"/>
      <name val="Calibri"/>
      <family val="2"/>
      <charset val="238"/>
    </font>
    <font>
      <b/>
      <i/>
      <sz val="10"/>
      <color theme="0"/>
      <name val="Calibri"/>
      <family val="2"/>
      <charset val="238"/>
    </font>
    <font>
      <sz val="14"/>
      <color theme="0"/>
      <name val="Calibri"/>
      <family val="2"/>
      <charset val="238"/>
    </font>
    <font>
      <b/>
      <sz val="10"/>
      <color theme="0"/>
      <name val="Calibri"/>
      <family val="2"/>
      <charset val="238"/>
    </font>
    <font>
      <i/>
      <sz val="12"/>
      <color theme="0"/>
      <name val="Calibri"/>
      <family val="2"/>
      <charset val="238"/>
    </font>
    <font>
      <sz val="12"/>
      <color theme="0"/>
      <name val="Calibri"/>
      <family val="2"/>
      <charset val="238"/>
    </font>
    <font>
      <b/>
      <sz val="36"/>
      <color indexed="10"/>
      <name val="Calibri"/>
      <family val="2"/>
      <charset val="238"/>
    </font>
    <font>
      <b/>
      <sz val="36"/>
      <color theme="4" tint="-0.249977111117893"/>
      <name val="Cambria"/>
      <family val="1"/>
      <charset val="238"/>
      <scheme val="major"/>
    </font>
    <font>
      <b/>
      <i/>
      <sz val="20"/>
      <color theme="0"/>
      <name val="Calibri"/>
      <family val="2"/>
      <charset val="238"/>
    </font>
    <font>
      <i/>
      <sz val="14"/>
      <color rgb="FFFF0000"/>
      <name val="Calibri"/>
      <family val="2"/>
      <charset val="238"/>
    </font>
    <font>
      <b/>
      <sz val="18"/>
      <name val="Calibri"/>
      <family val="2"/>
      <charset val="238"/>
      <scheme val="minor"/>
    </font>
    <font>
      <b/>
      <sz val="18"/>
      <color indexed="10"/>
      <name val="Calibri"/>
      <family val="2"/>
      <charset val="238"/>
    </font>
    <font>
      <b/>
      <sz val="16"/>
      <color rgb="FFFF0000"/>
      <name val="Calibri"/>
      <family val="2"/>
      <charset val="238"/>
    </font>
    <font>
      <i/>
      <sz val="14"/>
      <name val="Calibri"/>
      <family val="2"/>
      <charset val="238"/>
    </font>
  </fonts>
  <fills count="20">
    <fill>
      <patternFill patternType="none"/>
    </fill>
    <fill>
      <patternFill patternType="gray125"/>
    </fill>
    <fill>
      <patternFill patternType="solid">
        <fgColor rgb="FFEA0000"/>
        <bgColor indexed="64"/>
      </patternFill>
    </fill>
    <fill>
      <patternFill patternType="solid">
        <fgColor indexed="22"/>
        <bgColor indexed="64"/>
      </patternFill>
    </fill>
    <fill>
      <patternFill patternType="solid">
        <fgColor theme="4" tint="0.39994506668294322"/>
        <bgColor indexed="64"/>
      </patternFill>
    </fill>
    <fill>
      <patternFill patternType="solid">
        <fgColor indexed="46"/>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indexed="5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rgb="FF00B0F0"/>
        <bgColor indexed="64"/>
      </patternFill>
    </fill>
    <fill>
      <patternFill patternType="solid">
        <fgColor theme="4" tint="0.59996337778862885"/>
        <bgColor indexed="64"/>
      </patternFill>
    </fill>
    <fill>
      <patternFill patternType="solid">
        <fgColor indexed="50"/>
        <bgColor indexed="64"/>
      </patternFill>
    </fill>
    <fill>
      <patternFill patternType="solid">
        <fgColor indexed="23"/>
        <bgColor indexed="64"/>
      </patternFill>
    </fill>
    <fill>
      <patternFill patternType="solid">
        <fgColor theme="0"/>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rgb="FFFF0000"/>
        <bgColor indexed="64"/>
      </patternFill>
    </fill>
  </fills>
  <borders count="5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8" fillId="0" borderId="0"/>
  </cellStyleXfs>
  <cellXfs count="518">
    <xf numFmtId="0" fontId="0" fillId="0" borderId="0" xfId="0"/>
    <xf numFmtId="0" fontId="2" fillId="0" borderId="0" xfId="1" applyFont="1" applyAlignment="1" applyProtection="1">
      <alignment horizontal="center" vertical="center" shrinkToFit="1"/>
      <protection locked="0"/>
    </xf>
    <xf numFmtId="0" fontId="3" fillId="0" borderId="0" xfId="1" applyFont="1" applyProtection="1">
      <protection locked="0"/>
    </xf>
    <xf numFmtId="0" fontId="3" fillId="0" borderId="0" xfId="2" applyFont="1" applyProtection="1">
      <protection locked="0"/>
    </xf>
    <xf numFmtId="0" fontId="3" fillId="0" borderId="0" xfId="2" applyFont="1" applyAlignment="1" applyProtection="1">
      <alignment horizontal="center" vertical="center"/>
      <protection locked="0"/>
    </xf>
    <xf numFmtId="0" fontId="4" fillId="0" borderId="0" xfId="1" applyFont="1" applyProtection="1">
      <protection locked="0"/>
    </xf>
    <xf numFmtId="0" fontId="3" fillId="0" borderId="0" xfId="1" applyFont="1" applyAlignment="1" applyProtection="1">
      <alignment horizontal="center"/>
      <protection locked="0"/>
    </xf>
    <xf numFmtId="0" fontId="3" fillId="0" borderId="0" xfId="1" applyFont="1" applyAlignment="1" applyProtection="1">
      <alignment horizontal="left" shrinkToFit="1"/>
      <protection locked="0"/>
    </xf>
    <xf numFmtId="0" fontId="7" fillId="0" borderId="0" xfId="2" applyFont="1" applyAlignment="1">
      <alignment horizontal="center" vertical="center"/>
    </xf>
    <xf numFmtId="0" fontId="10" fillId="4" borderId="3" xfId="1" applyFont="1" applyFill="1" applyBorder="1" applyAlignment="1" applyProtection="1">
      <alignment horizontal="center" vertical="center"/>
      <protection locked="0"/>
    </xf>
    <xf numFmtId="0" fontId="11" fillId="4" borderId="16" xfId="1" applyFont="1" applyFill="1" applyBorder="1" applyAlignment="1" applyProtection="1">
      <alignment horizontal="center" vertical="center"/>
      <protection locked="0"/>
    </xf>
    <xf numFmtId="0" fontId="10" fillId="4" borderId="0" xfId="1" applyFont="1" applyFill="1" applyAlignment="1" applyProtection="1">
      <alignment horizontal="center" vertical="center"/>
      <protection locked="0"/>
    </xf>
    <xf numFmtId="0" fontId="13" fillId="7" borderId="21" xfId="2" applyFont="1" applyFill="1" applyBorder="1" applyAlignment="1" applyProtection="1">
      <alignment horizontal="center" vertical="center"/>
      <protection locked="0"/>
    </xf>
    <xf numFmtId="0" fontId="14" fillId="0" borderId="9" xfId="2" applyFont="1" applyBorder="1" applyAlignment="1" applyProtection="1">
      <alignment horizontal="center" vertical="center"/>
      <protection locked="0"/>
    </xf>
    <xf numFmtId="0" fontId="15" fillId="6" borderId="24" xfId="2" applyFont="1" applyFill="1" applyBorder="1" applyAlignment="1">
      <alignment horizontal="right" vertical="center"/>
    </xf>
    <xf numFmtId="0" fontId="15" fillId="6" borderId="6" xfId="2" applyFont="1" applyFill="1" applyBorder="1" applyAlignment="1">
      <alignment horizontal="center" vertical="center"/>
    </xf>
    <xf numFmtId="0" fontId="16" fillId="6" borderId="7" xfId="2" applyFont="1" applyFill="1" applyBorder="1" applyAlignment="1">
      <alignment horizontal="left" vertical="center"/>
    </xf>
    <xf numFmtId="1" fontId="19" fillId="0" borderId="9" xfId="1" applyNumberFormat="1" applyFont="1" applyBorder="1" applyAlignment="1" applyProtection="1">
      <alignment horizontal="center" vertical="center"/>
      <protection locked="0"/>
    </xf>
    <xf numFmtId="1" fontId="19" fillId="0" borderId="10" xfId="1" applyNumberFormat="1" applyFont="1" applyBorder="1" applyAlignment="1" applyProtection="1">
      <alignment horizontal="center" vertical="center"/>
      <protection locked="0"/>
    </xf>
    <xf numFmtId="1" fontId="22" fillId="0" borderId="5" xfId="1" applyNumberFormat="1" applyFont="1" applyBorder="1" applyAlignment="1" applyProtection="1">
      <alignment horizontal="right" vertical="center"/>
      <protection locked="0"/>
    </xf>
    <xf numFmtId="1" fontId="22" fillId="0" borderId="6" xfId="1" applyNumberFormat="1" applyFont="1" applyBorder="1" applyAlignment="1" applyProtection="1">
      <alignment horizontal="center" vertical="center"/>
      <protection locked="0"/>
    </xf>
    <xf numFmtId="1" fontId="22" fillId="0" borderId="7" xfId="1" applyNumberFormat="1" applyFont="1" applyBorder="1" applyAlignment="1" applyProtection="1">
      <alignment horizontal="left" vertical="center"/>
      <protection locked="0"/>
    </xf>
    <xf numFmtId="1" fontId="3" fillId="0" borderId="6" xfId="1" applyNumberFormat="1" applyFont="1" applyBorder="1" applyAlignment="1" applyProtection="1">
      <alignment horizontal="right" vertical="center"/>
      <protection locked="0"/>
    </xf>
    <xf numFmtId="1" fontId="3" fillId="0" borderId="6" xfId="1" applyNumberFormat="1" applyFont="1" applyBorder="1" applyAlignment="1" applyProtection="1">
      <alignment horizontal="center" vertical="center"/>
      <protection locked="0"/>
    </xf>
    <xf numFmtId="1" fontId="3" fillId="0" borderId="6" xfId="1" applyNumberFormat="1" applyFont="1" applyBorder="1" applyAlignment="1" applyProtection="1">
      <alignment horizontal="left" vertical="center"/>
      <protection locked="0"/>
    </xf>
    <xf numFmtId="0" fontId="24" fillId="10" borderId="21" xfId="2" applyFont="1" applyFill="1" applyBorder="1" applyAlignment="1" applyProtection="1">
      <alignment horizontal="center" vertical="center"/>
      <protection locked="0"/>
    </xf>
    <xf numFmtId="0" fontId="24" fillId="0" borderId="21" xfId="2" applyFont="1" applyBorder="1" applyAlignment="1" applyProtection="1">
      <alignment horizontal="center" vertical="center"/>
      <protection locked="0"/>
    </xf>
    <xf numFmtId="0" fontId="16" fillId="0" borderId="21" xfId="2" applyFont="1" applyBorder="1" applyAlignment="1">
      <alignment horizontal="center" vertical="center"/>
    </xf>
    <xf numFmtId="0" fontId="24" fillId="0" borderId="21" xfId="2" applyFont="1" applyBorder="1" applyAlignment="1" applyProtection="1">
      <alignment horizontal="left" vertical="center"/>
      <protection locked="0"/>
    </xf>
    <xf numFmtId="0" fontId="24" fillId="0" borderId="0" xfId="1" applyFont="1" applyAlignment="1" applyProtection="1">
      <alignment horizontal="center"/>
      <protection locked="0"/>
    </xf>
    <xf numFmtId="0" fontId="15" fillId="6" borderId="22" xfId="2" applyFont="1" applyFill="1" applyBorder="1" applyAlignment="1">
      <alignment horizontal="right" vertical="center"/>
    </xf>
    <xf numFmtId="0" fontId="15" fillId="6" borderId="28" xfId="2" applyFont="1" applyFill="1" applyBorder="1" applyAlignment="1">
      <alignment horizontal="center" vertical="center"/>
    </xf>
    <xf numFmtId="0" fontId="16" fillId="6" borderId="29" xfId="2" applyFont="1" applyFill="1" applyBorder="1" applyAlignment="1">
      <alignment horizontal="left" vertical="center"/>
    </xf>
    <xf numFmtId="1" fontId="19" fillId="0" borderId="21" xfId="1" applyNumberFormat="1" applyFont="1" applyBorder="1" applyAlignment="1" applyProtection="1">
      <alignment horizontal="center" vertical="center"/>
      <protection locked="0"/>
    </xf>
    <xf numFmtId="1" fontId="18" fillId="0" borderId="0" xfId="1" applyNumberFormat="1" applyFont="1" applyAlignment="1" applyProtection="1">
      <alignment horizontal="center" vertical="center"/>
      <protection locked="0"/>
    </xf>
    <xf numFmtId="1" fontId="18" fillId="0" borderId="0" xfId="1" applyNumberFormat="1" applyFont="1" applyAlignment="1" applyProtection="1">
      <alignment horizontal="left" vertical="center"/>
      <protection locked="0"/>
    </xf>
    <xf numFmtId="1" fontId="19" fillId="0" borderId="34" xfId="1" applyNumberFormat="1" applyFont="1" applyBorder="1" applyAlignment="1" applyProtection="1">
      <alignment horizontal="center" vertical="center"/>
      <protection locked="0"/>
    </xf>
    <xf numFmtId="1" fontId="19" fillId="0" borderId="35" xfId="1" applyNumberFormat="1" applyFont="1" applyBorder="1" applyAlignment="1" applyProtection="1">
      <alignment horizontal="center" vertical="center"/>
      <protection locked="0"/>
    </xf>
    <xf numFmtId="1" fontId="19" fillId="0" borderId="21" xfId="1" applyNumberFormat="1" applyFont="1" applyBorder="1" applyAlignment="1">
      <alignment horizontal="center" vertical="center"/>
    </xf>
    <xf numFmtId="1" fontId="19" fillId="0" borderId="36" xfId="1" applyNumberFormat="1" applyFont="1" applyBorder="1" applyAlignment="1" applyProtection="1">
      <alignment horizontal="center" vertical="center"/>
      <protection locked="0"/>
    </xf>
    <xf numFmtId="1" fontId="22" fillId="0" borderId="38" xfId="1" applyNumberFormat="1" applyFont="1" applyBorder="1" applyAlignment="1" applyProtection="1">
      <alignment horizontal="right" vertical="center"/>
      <protection locked="0"/>
    </xf>
    <xf numFmtId="1" fontId="22" fillId="0" borderId="28" xfId="1" applyNumberFormat="1" applyFont="1" applyBorder="1" applyAlignment="1" applyProtection="1">
      <alignment horizontal="center" vertical="center"/>
      <protection locked="0"/>
    </xf>
    <xf numFmtId="1" fontId="22" fillId="0" borderId="29" xfId="1" applyNumberFormat="1" applyFont="1" applyBorder="1" applyAlignment="1" applyProtection="1">
      <alignment horizontal="left" vertical="center"/>
      <protection locked="0"/>
    </xf>
    <xf numFmtId="1" fontId="3" fillId="0" borderId="28" xfId="1" applyNumberFormat="1" applyFont="1" applyBorder="1" applyAlignment="1" applyProtection="1">
      <alignment horizontal="right" vertical="center"/>
      <protection locked="0"/>
    </xf>
    <xf numFmtId="1" fontId="3" fillId="0" borderId="28" xfId="1" applyNumberFormat="1" applyFont="1" applyBorder="1" applyAlignment="1" applyProtection="1">
      <alignment horizontal="center" vertical="center"/>
      <protection locked="0"/>
    </xf>
    <xf numFmtId="1" fontId="3" fillId="0" borderId="28" xfId="1" applyNumberFormat="1" applyFont="1" applyBorder="1" applyAlignment="1" applyProtection="1">
      <alignment horizontal="left" vertical="center"/>
      <protection locked="0"/>
    </xf>
    <xf numFmtId="0" fontId="16" fillId="6" borderId="29" xfId="3" applyFont="1" applyFill="1" applyBorder="1" applyAlignment="1">
      <alignment horizontal="left" vertical="center"/>
    </xf>
    <xf numFmtId="1" fontId="18" fillId="0" borderId="0" xfId="1" applyNumberFormat="1" applyFont="1" applyAlignment="1">
      <alignment horizontal="right" vertical="center"/>
    </xf>
    <xf numFmtId="1" fontId="18" fillId="0" borderId="0" xfId="1" applyNumberFormat="1" applyFont="1" applyAlignment="1">
      <alignment horizontal="center" vertical="center"/>
    </xf>
    <xf numFmtId="1" fontId="18" fillId="0" borderId="0" xfId="1" applyNumberFormat="1" applyFont="1" applyAlignment="1">
      <alignment horizontal="left" vertical="center"/>
    </xf>
    <xf numFmtId="1" fontId="19" fillId="0" borderId="42" xfId="1" applyNumberFormat="1" applyFont="1" applyBorder="1" applyAlignment="1">
      <alignment horizontal="center" vertical="center"/>
    </xf>
    <xf numFmtId="1" fontId="19" fillId="0" borderId="32" xfId="1" applyNumberFormat="1" applyFont="1" applyBorder="1" applyAlignment="1">
      <alignment horizontal="center" vertical="center"/>
    </xf>
    <xf numFmtId="1" fontId="19" fillId="0" borderId="42" xfId="1" applyNumberFormat="1" applyFont="1" applyBorder="1" applyAlignment="1" applyProtection="1">
      <alignment horizontal="center" vertical="center"/>
      <protection locked="0"/>
    </xf>
    <xf numFmtId="1" fontId="19" fillId="0" borderId="34" xfId="1" applyNumberFormat="1" applyFont="1" applyBorder="1" applyAlignment="1">
      <alignment horizontal="center" vertical="center"/>
    </xf>
    <xf numFmtId="1" fontId="19" fillId="0" borderId="40" xfId="1" applyNumberFormat="1" applyFont="1" applyBorder="1" applyAlignment="1">
      <alignment horizontal="center" vertical="center"/>
    </xf>
    <xf numFmtId="0" fontId="24" fillId="10" borderId="34" xfId="2" applyFont="1" applyFill="1" applyBorder="1" applyAlignment="1" applyProtection="1">
      <alignment horizontal="center" vertical="center"/>
      <protection locked="0"/>
    </xf>
    <xf numFmtId="0" fontId="24" fillId="0" borderId="34" xfId="2" applyFont="1" applyBorder="1" applyAlignment="1" applyProtection="1">
      <alignment horizontal="center" vertical="center"/>
      <protection locked="0"/>
    </xf>
    <xf numFmtId="0" fontId="24" fillId="0" borderId="34" xfId="2" applyFont="1" applyBorder="1" applyAlignment="1" applyProtection="1">
      <alignment horizontal="left" vertical="center"/>
      <protection locked="0"/>
    </xf>
    <xf numFmtId="0" fontId="24" fillId="0" borderId="40" xfId="2" applyFont="1" applyBorder="1" applyAlignment="1" applyProtection="1">
      <alignment horizontal="center" vertical="center"/>
      <protection locked="0"/>
    </xf>
    <xf numFmtId="0" fontId="24" fillId="0" borderId="39" xfId="2" applyFont="1" applyBorder="1" applyAlignment="1" applyProtection="1">
      <alignment horizontal="center" vertical="center"/>
      <protection locked="0"/>
    </xf>
    <xf numFmtId="0" fontId="16" fillId="0" borderId="39" xfId="2" applyFont="1" applyBorder="1" applyAlignment="1">
      <alignment horizontal="center" vertical="center"/>
    </xf>
    <xf numFmtId="0" fontId="24" fillId="0" borderId="39" xfId="2" applyFont="1" applyBorder="1" applyAlignment="1" applyProtection="1">
      <alignment horizontal="left" vertical="center"/>
      <protection locked="0"/>
    </xf>
    <xf numFmtId="0" fontId="15" fillId="6" borderId="17" xfId="2" applyFont="1" applyFill="1" applyBorder="1" applyAlignment="1">
      <alignment horizontal="right" vertical="center"/>
    </xf>
    <xf numFmtId="0" fontId="15" fillId="6" borderId="44" xfId="2" applyFont="1" applyFill="1" applyBorder="1" applyAlignment="1">
      <alignment horizontal="center" vertical="center"/>
    </xf>
    <xf numFmtId="0" fontId="16" fillId="6" borderId="18" xfId="3" applyFont="1" applyFill="1" applyBorder="1" applyAlignment="1">
      <alignment horizontal="left" vertical="center"/>
    </xf>
    <xf numFmtId="1" fontId="19" fillId="0" borderId="45" xfId="1" applyNumberFormat="1" applyFont="1" applyBorder="1" applyAlignment="1">
      <alignment horizontal="center" vertical="center"/>
    </xf>
    <xf numFmtId="1" fontId="19" fillId="0" borderId="45" xfId="1" applyNumberFormat="1" applyFont="1" applyBorder="1" applyAlignment="1" applyProtection="1">
      <alignment horizontal="center" vertical="center"/>
      <protection locked="0"/>
    </xf>
    <xf numFmtId="1" fontId="19" fillId="0" borderId="48" xfId="1" applyNumberFormat="1" applyFont="1" applyBorder="1" applyAlignment="1" applyProtection="1">
      <alignment horizontal="center" vertical="center"/>
      <protection locked="0"/>
    </xf>
    <xf numFmtId="0" fontId="24" fillId="0" borderId="33" xfId="2" applyFon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16" fillId="0" borderId="0" xfId="2" applyFont="1" applyAlignment="1">
      <alignment horizontal="center" vertical="center"/>
    </xf>
    <xf numFmtId="0" fontId="24" fillId="0" borderId="0" xfId="2" applyFont="1" applyAlignment="1" applyProtection="1">
      <alignment horizontal="left" vertical="center"/>
      <protection locked="0"/>
    </xf>
    <xf numFmtId="0" fontId="25" fillId="0" borderId="0" xfId="1" applyFont="1" applyAlignment="1">
      <alignment horizontal="left" vertical="center"/>
    </xf>
    <xf numFmtId="0" fontId="25" fillId="0" borderId="0" xfId="1" applyFont="1" applyAlignment="1">
      <alignment horizontal="right" vertical="center"/>
    </xf>
    <xf numFmtId="0" fontId="13" fillId="0" borderId="21" xfId="2" applyFont="1" applyBorder="1" applyAlignment="1" applyProtection="1">
      <alignment horizontal="center" vertical="center"/>
      <protection locked="0"/>
    </xf>
    <xf numFmtId="0" fontId="17" fillId="4" borderId="19" xfId="1" applyFont="1" applyFill="1" applyBorder="1" applyAlignment="1" applyProtection="1">
      <alignment horizontal="center" vertical="center"/>
      <protection locked="0"/>
    </xf>
    <xf numFmtId="0" fontId="3" fillId="0" borderId="21" xfId="1" applyFont="1" applyBorder="1" applyProtection="1">
      <protection locked="0"/>
    </xf>
    <xf numFmtId="0" fontId="29" fillId="2" borderId="51" xfId="1" applyFont="1" applyFill="1" applyBorder="1" applyAlignment="1" applyProtection="1">
      <alignment horizontal="center" vertical="center"/>
      <protection locked="0"/>
    </xf>
    <xf numFmtId="0" fontId="17" fillId="4" borderId="52" xfId="1" applyFont="1" applyFill="1" applyBorder="1" applyAlignment="1" applyProtection="1">
      <alignment horizontal="center" vertical="center"/>
      <protection locked="0"/>
    </xf>
    <xf numFmtId="0" fontId="14" fillId="6" borderId="21" xfId="2" applyFont="1" applyFill="1" applyBorder="1" applyAlignment="1" applyProtection="1">
      <alignment horizontal="center" vertical="center"/>
      <protection locked="0"/>
    </xf>
    <xf numFmtId="0" fontId="14" fillId="6" borderId="45" xfId="2" applyFont="1" applyFill="1" applyBorder="1" applyAlignment="1" applyProtection="1">
      <alignment horizontal="center" vertical="center"/>
      <protection locked="0"/>
    </xf>
    <xf numFmtId="0" fontId="29" fillId="2" borderId="13" xfId="1" applyFont="1" applyFill="1" applyBorder="1" applyAlignment="1" applyProtection="1">
      <alignment horizontal="center" vertical="center"/>
      <protection locked="0"/>
    </xf>
    <xf numFmtId="0" fontId="14" fillId="6" borderId="42" xfId="2" applyFont="1" applyFill="1" applyBorder="1" applyAlignment="1" applyProtection="1">
      <alignment horizontal="center" vertical="center"/>
      <protection locked="0"/>
    </xf>
    <xf numFmtId="0" fontId="15" fillId="6" borderId="32" xfId="2" applyFont="1" applyFill="1" applyBorder="1" applyAlignment="1">
      <alignment horizontal="right" vertical="center"/>
    </xf>
    <xf numFmtId="0" fontId="15" fillId="6" borderId="30" xfId="2" applyFont="1" applyFill="1" applyBorder="1" applyAlignment="1">
      <alignment horizontal="center" vertical="center"/>
    </xf>
    <xf numFmtId="0" fontId="16" fillId="6" borderId="53" xfId="3" applyFont="1" applyFill="1" applyBorder="1" applyAlignment="1">
      <alignment horizontal="left" vertical="center"/>
    </xf>
    <xf numFmtId="0" fontId="17" fillId="0" borderId="20" xfId="1" applyFont="1" applyBorder="1" applyAlignment="1" applyProtection="1">
      <alignment vertical="center" shrinkToFit="1"/>
      <protection locked="0"/>
    </xf>
    <xf numFmtId="1" fontId="22" fillId="0" borderId="51" xfId="1" applyNumberFormat="1" applyFont="1" applyBorder="1" applyAlignment="1" applyProtection="1">
      <alignment horizontal="right" vertical="center"/>
      <protection locked="0"/>
    </xf>
    <xf numFmtId="1" fontId="22" fillId="0" borderId="30" xfId="1" applyNumberFormat="1" applyFont="1" applyBorder="1" applyAlignment="1" applyProtection="1">
      <alignment horizontal="center" vertical="center"/>
      <protection locked="0"/>
    </xf>
    <xf numFmtId="1" fontId="22" fillId="0" borderId="53" xfId="1" applyNumberFormat="1" applyFont="1" applyBorder="1" applyAlignment="1" applyProtection="1">
      <alignment horizontal="left" vertical="center"/>
      <protection locked="0"/>
    </xf>
    <xf numFmtId="1" fontId="3" fillId="0" borderId="30" xfId="1" applyNumberFormat="1" applyFont="1" applyBorder="1" applyAlignment="1" applyProtection="1">
      <alignment horizontal="right" vertical="center"/>
      <protection locked="0"/>
    </xf>
    <xf numFmtId="1" fontId="3" fillId="0" borderId="30" xfId="1" applyNumberFormat="1" applyFont="1" applyBorder="1" applyAlignment="1" applyProtection="1">
      <alignment horizontal="center" vertical="center"/>
      <protection locked="0"/>
    </xf>
    <xf numFmtId="1" fontId="3" fillId="0" borderId="30" xfId="1" applyNumberFormat="1" applyFont="1" applyBorder="1" applyAlignment="1" applyProtection="1">
      <alignment horizontal="left" vertical="center"/>
      <protection locked="0"/>
    </xf>
    <xf numFmtId="0" fontId="24" fillId="0" borderId="42" xfId="2" applyFont="1" applyBorder="1" applyAlignment="1" applyProtection="1">
      <alignment horizontal="center" vertical="center"/>
      <protection locked="0"/>
    </xf>
    <xf numFmtId="0" fontId="16" fillId="0" borderId="42" xfId="2" applyFont="1" applyBorder="1" applyAlignment="1">
      <alignment horizontal="center" vertical="center"/>
    </xf>
    <xf numFmtId="0" fontId="24" fillId="0" borderId="42" xfId="2" applyFont="1" applyBorder="1" applyAlignment="1" applyProtection="1">
      <alignment horizontal="left" vertical="center"/>
      <protection locked="0"/>
    </xf>
    <xf numFmtId="0" fontId="25" fillId="0" borderId="15" xfId="1" applyFont="1" applyBorder="1" applyAlignment="1" applyProtection="1">
      <alignment horizontal="right" vertical="center" shrinkToFit="1"/>
      <protection locked="0"/>
    </xf>
    <xf numFmtId="0" fontId="13" fillId="0" borderId="0" xfId="2" applyFont="1" applyAlignment="1" applyProtection="1">
      <alignment horizontal="center" vertical="center"/>
      <protection locked="0"/>
    </xf>
    <xf numFmtId="0" fontId="16" fillId="0" borderId="34" xfId="2" applyFont="1" applyBorder="1" applyAlignment="1">
      <alignment horizontal="center" vertical="center"/>
    </xf>
    <xf numFmtId="0" fontId="14" fillId="0" borderId="0" xfId="2" applyFont="1" applyAlignment="1" applyProtection="1">
      <alignment horizontal="center" vertical="center"/>
      <protection locked="0"/>
    </xf>
    <xf numFmtId="49" fontId="32" fillId="0" borderId="0" xfId="1" applyNumberFormat="1" applyFont="1" applyAlignment="1" applyProtection="1">
      <alignment horizontal="center" vertical="center"/>
      <protection locked="0"/>
    </xf>
    <xf numFmtId="49" fontId="32" fillId="0" borderId="0" xfId="1" applyNumberFormat="1" applyFont="1" applyAlignment="1">
      <alignment horizontal="center" vertical="center"/>
    </xf>
    <xf numFmtId="49" fontId="33" fillId="0" borderId="0" xfId="1" applyNumberFormat="1" applyFont="1" applyAlignment="1">
      <alignment horizontal="center" vertical="center"/>
    </xf>
    <xf numFmtId="0" fontId="15" fillId="0" borderId="0" xfId="2" applyFont="1" applyAlignment="1">
      <alignment horizontal="right" vertical="center"/>
    </xf>
    <xf numFmtId="0" fontId="15" fillId="0" borderId="0" xfId="2" applyFont="1" applyAlignment="1">
      <alignment horizontal="center" vertical="center"/>
    </xf>
    <xf numFmtId="0" fontId="16" fillId="0" borderId="0" xfId="3" applyFont="1" applyAlignment="1">
      <alignment horizontal="left" vertical="center"/>
    </xf>
    <xf numFmtId="0" fontId="29" fillId="0" borderId="0" xfId="1" applyFont="1" applyAlignment="1" applyProtection="1">
      <alignment horizontal="center" vertical="center"/>
      <protection locked="0"/>
    </xf>
    <xf numFmtId="0" fontId="25" fillId="0" borderId="0" xfId="1" applyFont="1" applyAlignment="1" applyProtection="1">
      <alignment horizontal="right" vertical="center" shrinkToFit="1"/>
      <protection locked="0"/>
    </xf>
    <xf numFmtId="0" fontId="1" fillId="0" borderId="0" xfId="4" applyAlignment="1">
      <alignment vertical="center"/>
    </xf>
    <xf numFmtId="1" fontId="19" fillId="0" borderId="0" xfId="1" applyNumberFormat="1" applyFont="1" applyAlignment="1">
      <alignment horizontal="center" vertical="center"/>
    </xf>
    <xf numFmtId="1" fontId="6" fillId="0" borderId="0" xfId="1" applyNumberFormat="1" applyFont="1" applyAlignment="1" applyProtection="1">
      <alignment horizontal="center" vertical="center"/>
      <protection locked="0"/>
    </xf>
    <xf numFmtId="1" fontId="18" fillId="0" borderId="0" xfId="1" applyNumberFormat="1" applyFont="1" applyAlignment="1" applyProtection="1">
      <alignment horizontal="right" vertical="center"/>
      <protection locked="0"/>
    </xf>
    <xf numFmtId="1" fontId="19" fillId="0" borderId="0" xfId="1" applyNumberFormat="1" applyFont="1" applyAlignment="1" applyProtection="1">
      <alignment horizontal="center" vertical="center"/>
      <protection locked="0"/>
    </xf>
    <xf numFmtId="1" fontId="20" fillId="0" borderId="0" xfId="1" applyNumberFormat="1" applyFont="1" applyAlignment="1" applyProtection="1">
      <alignment horizontal="center" vertical="center"/>
      <protection locked="0"/>
    </xf>
    <xf numFmtId="1" fontId="21" fillId="0" borderId="0" xfId="1" applyNumberFormat="1" applyFont="1" applyAlignment="1" applyProtection="1">
      <alignment horizontal="center" vertical="center"/>
      <protection locked="0"/>
    </xf>
    <xf numFmtId="164" fontId="26" fillId="0" borderId="0" xfId="1" applyNumberFormat="1" applyFont="1" applyAlignment="1" applyProtection="1">
      <alignment horizontal="center" vertical="center"/>
      <protection locked="0"/>
    </xf>
    <xf numFmtId="0" fontId="21" fillId="0" borderId="0" xfId="1" applyFont="1" applyAlignment="1" applyProtection="1">
      <alignment horizontal="center" vertical="center"/>
      <protection locked="0"/>
    </xf>
    <xf numFmtId="0" fontId="21" fillId="0" borderId="0" xfId="2" applyFont="1" applyAlignment="1" applyProtection="1">
      <alignment horizontal="center" vertical="center"/>
      <protection locked="0"/>
    </xf>
    <xf numFmtId="0" fontId="36" fillId="0" borderId="0" xfId="4" applyFont="1" applyAlignment="1" applyProtection="1">
      <alignment horizontal="right" vertical="center"/>
      <protection locked="0"/>
    </xf>
    <xf numFmtId="0" fontId="37" fillId="0" borderId="0" xfId="4" applyFont="1" applyAlignment="1" applyProtection="1">
      <alignment vertical="center"/>
      <protection locked="0"/>
    </xf>
    <xf numFmtId="0" fontId="38" fillId="0" borderId="0" xfId="1" applyFont="1" applyAlignment="1" applyProtection="1">
      <alignment horizontal="center" shrinkToFit="1"/>
      <protection locked="0"/>
    </xf>
    <xf numFmtId="0" fontId="38" fillId="0" borderId="0" xfId="4" applyFont="1" applyAlignment="1">
      <alignment horizontal="center" vertical="center"/>
    </xf>
    <xf numFmtId="0" fontId="20" fillId="0" borderId="0" xfId="4" applyFont="1" applyAlignment="1" applyProtection="1">
      <alignment vertical="center"/>
      <protection locked="0"/>
    </xf>
    <xf numFmtId="0" fontId="39" fillId="0" borderId="0" xfId="4" applyFont="1" applyAlignment="1" applyProtection="1">
      <alignment vertical="center"/>
      <protection locked="0"/>
    </xf>
    <xf numFmtId="0" fontId="3" fillId="0" borderId="0" xfId="4" applyFont="1" applyProtection="1">
      <protection locked="0"/>
    </xf>
    <xf numFmtId="0" fontId="3" fillId="0" borderId="0" xfId="4" applyFont="1" applyAlignment="1" applyProtection="1">
      <alignment horizontal="center"/>
      <protection locked="0"/>
    </xf>
    <xf numFmtId="0" fontId="43" fillId="0" borderId="0" xfId="4" applyFont="1" applyProtection="1">
      <protection locked="0"/>
    </xf>
    <xf numFmtId="0" fontId="44" fillId="0" borderId="0" xfId="4" applyFont="1" applyAlignment="1" applyProtection="1">
      <alignment horizontal="center" vertical="center"/>
      <protection locked="0"/>
    </xf>
    <xf numFmtId="0" fontId="45" fillId="0" borderId="0" xfId="4" applyFont="1" applyAlignment="1" applyProtection="1">
      <alignment horizontal="center" vertical="center"/>
      <protection locked="0"/>
    </xf>
    <xf numFmtId="0" fontId="46" fillId="0" borderId="0" xfId="4" applyFont="1" applyAlignment="1" applyProtection="1">
      <alignment horizontal="center" vertical="center"/>
      <protection locked="0"/>
    </xf>
    <xf numFmtId="0" fontId="47" fillId="0" borderId="0" xfId="4" applyFont="1" applyAlignment="1" applyProtection="1">
      <alignment horizontal="center" vertical="center"/>
      <protection locked="0"/>
    </xf>
    <xf numFmtId="0" fontId="48" fillId="0" borderId="0" xfId="4" applyFont="1" applyAlignment="1" applyProtection="1">
      <alignment horizontal="center" vertical="center"/>
      <protection locked="0"/>
    </xf>
    <xf numFmtId="0" fontId="49" fillId="0" borderId="0" xfId="4" applyFont="1" applyAlignment="1" applyProtection="1">
      <alignment horizontal="center"/>
      <protection locked="0"/>
    </xf>
    <xf numFmtId="0" fontId="50" fillId="0" borderId="0" xfId="4" applyFont="1" applyProtection="1">
      <protection locked="0"/>
    </xf>
    <xf numFmtId="0" fontId="51" fillId="0" borderId="0" xfId="4" applyFont="1" applyAlignment="1" applyProtection="1">
      <alignment horizontal="center"/>
      <protection locked="0"/>
    </xf>
    <xf numFmtId="0" fontId="49" fillId="0" borderId="0" xfId="4" applyFont="1" applyAlignment="1" applyProtection="1">
      <alignment horizontal="left"/>
      <protection locked="0"/>
    </xf>
    <xf numFmtId="0" fontId="49" fillId="0" borderId="0" xfId="4" applyFont="1" applyProtection="1">
      <protection locked="0"/>
    </xf>
    <xf numFmtId="0" fontId="51" fillId="0" borderId="0" xfId="4" applyFont="1" applyProtection="1">
      <protection locked="0"/>
    </xf>
    <xf numFmtId="0" fontId="44" fillId="0" borderId="0" xfId="4" applyFont="1" applyAlignment="1" applyProtection="1">
      <alignment vertical="center"/>
      <protection locked="0"/>
    </xf>
    <xf numFmtId="0" fontId="49" fillId="0" borderId="0" xfId="4" applyFont="1" applyAlignment="1" applyProtection="1">
      <alignment horizontal="center" vertical="center"/>
      <protection locked="0"/>
    </xf>
    <xf numFmtId="0" fontId="52" fillId="0" borderId="0" xfId="4" applyFont="1" applyAlignment="1" applyProtection="1">
      <alignment horizontal="center" vertical="center"/>
      <protection locked="0"/>
    </xf>
    <xf numFmtId="0" fontId="51" fillId="0" borderId="30" xfId="4" applyFont="1" applyBorder="1" applyAlignment="1" applyProtection="1">
      <alignment horizontal="center" vertical="center"/>
      <protection locked="0"/>
    </xf>
    <xf numFmtId="49" fontId="8" fillId="0" borderId="30" xfId="4" applyNumberFormat="1" applyFont="1" applyBorder="1" applyAlignment="1" applyProtection="1">
      <alignment horizontal="left" vertical="center"/>
      <protection locked="0"/>
    </xf>
    <xf numFmtId="0" fontId="49" fillId="0" borderId="30" xfId="4" applyFont="1" applyBorder="1" applyAlignment="1" applyProtection="1">
      <alignment horizontal="right" vertical="center"/>
      <protection locked="0"/>
    </xf>
    <xf numFmtId="0" fontId="53" fillId="0" borderId="0" xfId="4" applyFont="1" applyAlignment="1" applyProtection="1">
      <alignment horizontal="center" vertical="center"/>
      <protection locked="0"/>
    </xf>
    <xf numFmtId="0" fontId="4" fillId="0" borderId="0" xfId="4" applyFont="1" applyAlignment="1" applyProtection="1">
      <alignment horizontal="left" vertical="center"/>
      <protection locked="0"/>
    </xf>
    <xf numFmtId="0" fontId="49" fillId="0" borderId="0" xfId="4" applyFont="1" applyAlignment="1" applyProtection="1">
      <alignment horizontal="right" vertical="center"/>
      <protection locked="0"/>
    </xf>
    <xf numFmtId="0" fontId="53" fillId="0" borderId="0" xfId="4" applyFont="1" applyAlignment="1" applyProtection="1">
      <alignment horizontal="right" vertical="center"/>
      <protection locked="0"/>
    </xf>
    <xf numFmtId="0" fontId="4" fillId="0" borderId="0" xfId="4" applyFont="1" applyAlignment="1" applyProtection="1">
      <alignment horizontal="right" vertical="center"/>
      <protection locked="0"/>
    </xf>
    <xf numFmtId="0" fontId="4" fillId="0" borderId="0" xfId="4" applyFont="1" applyAlignment="1" applyProtection="1">
      <alignment horizontal="center" vertical="center"/>
      <protection locked="0"/>
    </xf>
    <xf numFmtId="0" fontId="24" fillId="0" borderId="0" xfId="4" applyFont="1" applyAlignment="1" applyProtection="1">
      <alignment horizontal="left" vertical="center"/>
      <protection locked="0"/>
    </xf>
    <xf numFmtId="0" fontId="54" fillId="2" borderId="0" xfId="4" applyFont="1" applyFill="1" applyAlignment="1" applyProtection="1">
      <alignment horizontal="center" vertical="center"/>
      <protection locked="0"/>
    </xf>
    <xf numFmtId="0" fontId="55" fillId="13" borderId="0" xfId="4" applyFont="1" applyFill="1" applyAlignment="1" applyProtection="1">
      <alignment horizontal="center" vertical="center"/>
      <protection locked="0"/>
    </xf>
    <xf numFmtId="0" fontId="17" fillId="13" borderId="0" xfId="4" applyFont="1" applyFill="1" applyAlignment="1" applyProtection="1">
      <alignment horizontal="left" vertical="center"/>
      <protection hidden="1"/>
    </xf>
    <xf numFmtId="0" fontId="24" fillId="0" borderId="21" xfId="2" applyFont="1" applyBorder="1" applyAlignment="1" applyProtection="1">
      <alignment horizontal="left" vertical="center"/>
      <protection hidden="1"/>
    </xf>
    <xf numFmtId="0" fontId="54" fillId="0" borderId="0" xfId="4" applyFont="1" applyAlignment="1" applyProtection="1">
      <alignment horizontal="center" vertical="center"/>
      <protection locked="0"/>
    </xf>
    <xf numFmtId="0" fontId="49" fillId="0" borderId="43" xfId="4" applyFont="1" applyBorder="1" applyAlignment="1" applyProtection="1">
      <alignment horizontal="right" vertical="center"/>
      <protection locked="0"/>
    </xf>
    <xf numFmtId="0" fontId="53" fillId="3" borderId="30" xfId="4" applyFont="1" applyFill="1" applyBorder="1" applyAlignment="1" applyProtection="1">
      <alignment horizontal="center" vertical="center"/>
      <protection locked="0"/>
    </xf>
    <xf numFmtId="49" fontId="8" fillId="3" borderId="30" xfId="4" applyNumberFormat="1" applyFont="1" applyFill="1" applyBorder="1" applyAlignment="1" applyProtection="1">
      <alignment horizontal="left" vertical="center"/>
      <protection locked="0"/>
    </xf>
    <xf numFmtId="0" fontId="49" fillId="3" borderId="30" xfId="4" applyFont="1" applyFill="1" applyBorder="1" applyAlignment="1" applyProtection="1">
      <alignment horizontal="right" vertical="center"/>
      <protection locked="0"/>
    </xf>
    <xf numFmtId="0" fontId="4" fillId="0" borderId="30" xfId="4" applyFont="1" applyBorder="1" applyAlignment="1" applyProtection="1">
      <alignment horizontal="center" vertical="center"/>
      <protection locked="0"/>
    </xf>
    <xf numFmtId="0" fontId="4" fillId="0" borderId="30" xfId="4" applyFont="1" applyBorder="1" applyAlignment="1" applyProtection="1">
      <alignment horizontal="left" vertical="center"/>
      <protection locked="0"/>
    </xf>
    <xf numFmtId="0" fontId="50" fillId="0" borderId="30" xfId="4" applyFont="1" applyBorder="1" applyAlignment="1" applyProtection="1">
      <alignment horizontal="right" vertical="center"/>
      <protection locked="0"/>
    </xf>
    <xf numFmtId="0" fontId="56" fillId="15" borderId="43" xfId="4" applyFont="1" applyFill="1" applyBorder="1" applyAlignment="1" applyProtection="1">
      <alignment horizontal="center" vertical="center"/>
      <protection locked="0"/>
    </xf>
    <xf numFmtId="0" fontId="52" fillId="13" borderId="0" xfId="4" applyFont="1" applyFill="1" applyAlignment="1" applyProtection="1">
      <alignment horizontal="center" vertical="center"/>
      <protection locked="0"/>
    </xf>
    <xf numFmtId="0" fontId="57" fillId="15" borderId="43" xfId="4" applyFont="1" applyFill="1" applyBorder="1" applyAlignment="1" applyProtection="1">
      <alignment horizontal="center" vertical="center"/>
      <protection locked="0"/>
    </xf>
    <xf numFmtId="0" fontId="55" fillId="13" borderId="30" xfId="4" applyFont="1" applyFill="1" applyBorder="1" applyAlignment="1" applyProtection="1">
      <alignment horizontal="center" vertical="center"/>
      <protection locked="0"/>
    </xf>
    <xf numFmtId="0" fontId="17" fillId="13" borderId="30" xfId="4" applyFont="1" applyFill="1" applyBorder="1" applyAlignment="1" applyProtection="1">
      <alignment horizontal="left" vertical="center"/>
      <protection hidden="1"/>
    </xf>
    <xf numFmtId="0" fontId="55" fillId="0" borderId="0" xfId="4" applyFont="1" applyAlignment="1" applyProtection="1">
      <alignment horizontal="center" vertical="center"/>
      <protection locked="0"/>
    </xf>
    <xf numFmtId="0" fontId="17" fillId="0" borderId="0" xfId="4" applyFont="1" applyAlignment="1" applyProtection="1">
      <alignment vertical="center"/>
      <protection locked="0"/>
    </xf>
    <xf numFmtId="0" fontId="22" fillId="0" borderId="43" xfId="4" applyFont="1" applyBorder="1" applyAlignment="1" applyProtection="1">
      <alignment vertical="center"/>
      <protection locked="0"/>
    </xf>
    <xf numFmtId="0" fontId="55" fillId="0" borderId="0" xfId="4" applyFont="1" applyAlignment="1" applyProtection="1">
      <alignment horizontal="right" vertical="center"/>
      <protection locked="0"/>
    </xf>
    <xf numFmtId="0" fontId="52" fillId="13" borderId="30" xfId="4" applyFont="1" applyFill="1" applyBorder="1" applyAlignment="1" applyProtection="1">
      <alignment horizontal="center" vertical="center"/>
      <protection locked="0"/>
    </xf>
    <xf numFmtId="0" fontId="53" fillId="3" borderId="0" xfId="4" applyFont="1" applyFill="1" applyAlignment="1" applyProtection="1">
      <alignment horizontal="center" vertical="center"/>
      <protection locked="0"/>
    </xf>
    <xf numFmtId="49" fontId="8" fillId="3" borderId="0" xfId="4" applyNumberFormat="1" applyFont="1" applyFill="1" applyAlignment="1" applyProtection="1">
      <alignment horizontal="left" vertical="center"/>
      <protection locked="0"/>
    </xf>
    <xf numFmtId="0" fontId="49" fillId="3" borderId="0" xfId="4" applyFont="1" applyFill="1" applyAlignment="1" applyProtection="1">
      <alignment horizontal="right" vertical="center"/>
      <protection locked="0"/>
    </xf>
    <xf numFmtId="0" fontId="8" fillId="0" borderId="0" xfId="4" applyFont="1" applyAlignment="1" applyProtection="1">
      <alignment horizontal="left" vertical="center"/>
      <protection locked="0"/>
    </xf>
    <xf numFmtId="0" fontId="53" fillId="3" borderId="30" xfId="4" applyFont="1" applyFill="1" applyBorder="1" applyAlignment="1" applyProtection="1">
      <alignment horizontal="right" vertical="center"/>
      <protection locked="0"/>
    </xf>
    <xf numFmtId="0" fontId="4" fillId="3" borderId="30" xfId="4" applyFont="1" applyFill="1" applyBorder="1" applyAlignment="1" applyProtection="1">
      <alignment horizontal="right" vertical="center"/>
      <protection locked="0"/>
    </xf>
    <xf numFmtId="0" fontId="4" fillId="0" borderId="28" xfId="4" applyFont="1" applyBorder="1" applyAlignment="1" applyProtection="1">
      <alignment horizontal="center" vertical="center"/>
      <protection locked="0"/>
    </xf>
    <xf numFmtId="0" fontId="4" fillId="0" borderId="28" xfId="4" applyFont="1" applyBorder="1" applyAlignment="1" applyProtection="1">
      <alignment horizontal="left" vertical="center"/>
      <protection locked="0"/>
    </xf>
    <xf numFmtId="0" fontId="50" fillId="0" borderId="28" xfId="4" applyFont="1" applyBorder="1" applyAlignment="1" applyProtection="1">
      <alignment horizontal="right" vertical="center"/>
      <protection locked="0"/>
    </xf>
    <xf numFmtId="0" fontId="4" fillId="0" borderId="43" xfId="4" applyFont="1" applyBorder="1" applyAlignment="1" applyProtection="1">
      <alignment horizontal="right" vertical="center"/>
      <protection locked="0"/>
    </xf>
    <xf numFmtId="0" fontId="24" fillId="0" borderId="34" xfId="2" applyFont="1" applyBorder="1" applyAlignment="1" applyProtection="1">
      <alignment horizontal="left" vertical="center"/>
      <protection hidden="1"/>
    </xf>
    <xf numFmtId="0" fontId="17" fillId="13" borderId="39" xfId="4" applyFont="1" applyFill="1" applyBorder="1" applyAlignment="1" applyProtection="1">
      <alignment horizontal="left" vertical="center"/>
      <protection hidden="1"/>
    </xf>
    <xf numFmtId="0" fontId="17" fillId="0" borderId="43" xfId="4" applyFont="1" applyBorder="1" applyAlignment="1" applyProtection="1">
      <alignment vertical="center"/>
      <protection locked="0"/>
    </xf>
    <xf numFmtId="0" fontId="24" fillId="16" borderId="21" xfId="2" applyFont="1" applyFill="1" applyBorder="1" applyAlignment="1" applyProtection="1">
      <alignment horizontal="left" vertical="center"/>
      <protection hidden="1"/>
    </xf>
    <xf numFmtId="0" fontId="53" fillId="0" borderId="33" xfId="4" applyFont="1" applyBorder="1" applyAlignment="1" applyProtection="1">
      <alignment horizontal="center" vertical="center"/>
      <protection locked="0"/>
    </xf>
    <xf numFmtId="0" fontId="24" fillId="16" borderId="21" xfId="2" applyFont="1" applyFill="1" applyBorder="1" applyAlignment="1" applyProtection="1">
      <alignment horizontal="center" vertical="center"/>
      <protection locked="0"/>
    </xf>
    <xf numFmtId="0" fontId="4" fillId="0" borderId="39" xfId="4" applyFont="1" applyBorder="1" applyAlignment="1" applyProtection="1">
      <alignment horizontal="center" vertical="center"/>
      <protection locked="0"/>
    </xf>
    <xf numFmtId="0" fontId="4" fillId="0" borderId="39" xfId="4" applyFont="1" applyBorder="1" applyAlignment="1" applyProtection="1">
      <alignment horizontal="left" vertical="center"/>
      <protection locked="0"/>
    </xf>
    <xf numFmtId="0" fontId="50" fillId="0" borderId="39" xfId="4" applyFont="1" applyBorder="1" applyAlignment="1" applyProtection="1">
      <alignment horizontal="right" vertical="center"/>
      <protection locked="0"/>
    </xf>
    <xf numFmtId="0" fontId="22" fillId="0" borderId="0" xfId="4" applyFont="1" applyAlignment="1" applyProtection="1">
      <alignment vertical="center"/>
      <protection locked="0"/>
    </xf>
    <xf numFmtId="49" fontId="8" fillId="0" borderId="0" xfId="4" applyNumberFormat="1" applyFont="1" applyAlignment="1" applyProtection="1">
      <alignment horizontal="left" vertical="center"/>
      <protection locked="0"/>
    </xf>
    <xf numFmtId="0" fontId="50" fillId="0" borderId="0" xfId="4" applyFont="1" applyAlignment="1" applyProtection="1">
      <alignment horizontal="right" vertical="center"/>
      <protection locked="0"/>
    </xf>
    <xf numFmtId="0" fontId="53" fillId="0" borderId="30" xfId="4" applyFont="1" applyBorder="1" applyAlignment="1" applyProtection="1">
      <alignment horizontal="center" vertical="center"/>
      <protection locked="0"/>
    </xf>
    <xf numFmtId="0" fontId="53" fillId="3" borderId="0" xfId="4" applyFont="1" applyFill="1" applyAlignment="1" applyProtection="1">
      <alignment horizontal="right" vertical="center"/>
      <protection locked="0"/>
    </xf>
    <xf numFmtId="0" fontId="4" fillId="3" borderId="41" xfId="4" applyFont="1" applyFill="1" applyBorder="1" applyAlignment="1" applyProtection="1">
      <alignment horizontal="right" vertical="center"/>
      <protection locked="0"/>
    </xf>
    <xf numFmtId="0" fontId="4" fillId="0" borderId="21" xfId="4" applyFont="1" applyBorder="1" applyAlignment="1" applyProtection="1">
      <alignment horizontal="left" vertical="center"/>
      <protection locked="0"/>
    </xf>
    <xf numFmtId="0" fontId="4" fillId="3" borderId="0" xfId="4" applyFont="1" applyFill="1" applyAlignment="1" applyProtection="1">
      <alignment horizontal="right" vertical="center"/>
      <protection locked="0"/>
    </xf>
    <xf numFmtId="0" fontId="44" fillId="0" borderId="43" xfId="4" applyFont="1" applyBorder="1" applyAlignment="1" applyProtection="1">
      <alignment vertical="center"/>
      <protection locked="0"/>
    </xf>
    <xf numFmtId="0" fontId="48" fillId="0" borderId="0" xfId="4" applyFont="1" applyAlignment="1" applyProtection="1">
      <alignment vertical="center"/>
      <protection locked="0"/>
    </xf>
    <xf numFmtId="0" fontId="48" fillId="0" borderId="43" xfId="4" applyFont="1" applyBorder="1" applyAlignment="1" applyProtection="1">
      <alignment vertical="center"/>
      <protection locked="0"/>
    </xf>
    <xf numFmtId="16" fontId="13" fillId="7" borderId="21" xfId="2" applyNumberFormat="1" applyFont="1" applyFill="1" applyBorder="1" applyAlignment="1" applyProtection="1">
      <alignment horizontal="center" vertical="center"/>
      <protection hidden="1"/>
    </xf>
    <xf numFmtId="0" fontId="57" fillId="0" borderId="0" xfId="4" applyFont="1" applyAlignment="1" applyProtection="1">
      <alignment horizontal="center" vertical="center"/>
      <protection locked="0"/>
    </xf>
    <xf numFmtId="0" fontId="17" fillId="0" borderId="0" xfId="4" applyFont="1" applyAlignment="1" applyProtection="1">
      <alignment horizontal="left" vertical="center"/>
      <protection locked="0"/>
    </xf>
    <xf numFmtId="0" fontId="58" fillId="17" borderId="0" xfId="4" applyFont="1" applyFill="1" applyAlignment="1" applyProtection="1">
      <alignment horizontal="center" vertical="center"/>
      <protection locked="0"/>
    </xf>
    <xf numFmtId="0" fontId="56" fillId="0" borderId="43" xfId="4" applyFont="1" applyBorder="1" applyAlignment="1" applyProtection="1">
      <alignment horizontal="center" vertical="center"/>
      <protection locked="0"/>
    </xf>
    <xf numFmtId="0" fontId="13" fillId="7" borderId="21" xfId="2" applyFont="1" applyFill="1" applyBorder="1" applyAlignment="1" applyProtection="1">
      <alignment horizontal="center" vertical="center"/>
      <protection hidden="1"/>
    </xf>
    <xf numFmtId="0" fontId="25" fillId="0" borderId="0" xfId="1" applyFont="1" applyAlignment="1" applyProtection="1">
      <alignment horizontal="left" vertical="center"/>
      <protection hidden="1"/>
    </xf>
    <xf numFmtId="0" fontId="50" fillId="0" borderId="0" xfId="1" applyFont="1" applyAlignment="1" applyProtection="1">
      <alignment horizontal="left" vertical="center"/>
      <protection locked="0"/>
    </xf>
    <xf numFmtId="0" fontId="50" fillId="0" borderId="0" xfId="1" applyFont="1" applyAlignment="1" applyProtection="1">
      <alignment horizontal="center" vertical="center"/>
      <protection locked="0"/>
    </xf>
    <xf numFmtId="0" fontId="25" fillId="0" borderId="0" xfId="4" applyFont="1" applyAlignment="1" applyProtection="1">
      <alignment horizontal="right" vertical="center"/>
      <protection hidden="1"/>
    </xf>
    <xf numFmtId="0" fontId="59" fillId="0" borderId="0" xfId="4" applyFont="1" applyProtection="1">
      <protection locked="0"/>
    </xf>
    <xf numFmtId="0" fontId="45" fillId="0" borderId="0" xfId="4" applyFont="1" applyAlignment="1" applyProtection="1">
      <alignment horizontal="left" vertical="center"/>
      <protection locked="0"/>
    </xf>
    <xf numFmtId="0" fontId="44" fillId="0" borderId="0" xfId="4" applyFont="1" applyAlignment="1" applyProtection="1">
      <alignment horizontal="left" vertical="center"/>
      <protection locked="0"/>
    </xf>
    <xf numFmtId="0" fontId="56" fillId="0" borderId="0" xfId="4" applyFont="1" applyAlignment="1" applyProtection="1">
      <alignment horizontal="center" vertical="center"/>
      <protection locked="0"/>
    </xf>
    <xf numFmtId="0" fontId="56" fillId="2" borderId="0" xfId="4" applyFont="1" applyFill="1" applyAlignment="1" applyProtection="1">
      <alignment horizontal="center" vertical="center"/>
      <protection locked="0"/>
    </xf>
    <xf numFmtId="0" fontId="17" fillId="18" borderId="39" xfId="4" applyFont="1" applyFill="1" applyBorder="1" applyAlignment="1" applyProtection="1">
      <alignment horizontal="left" vertical="center"/>
      <protection hidden="1"/>
    </xf>
    <xf numFmtId="0" fontId="24" fillId="9" borderId="21" xfId="2" applyFont="1" applyFill="1" applyBorder="1" applyAlignment="1" applyProtection="1">
      <alignment horizontal="center" vertical="center"/>
      <protection locked="0"/>
    </xf>
    <xf numFmtId="0" fontId="60" fillId="17" borderId="43" xfId="4" applyFont="1" applyFill="1" applyBorder="1" applyAlignment="1" applyProtection="1">
      <alignment horizontal="center" vertical="center"/>
      <protection locked="0"/>
    </xf>
    <xf numFmtId="0" fontId="57" fillId="2" borderId="0" xfId="4" applyFont="1" applyFill="1" applyAlignment="1" applyProtection="1">
      <alignment horizontal="center" vertical="center"/>
      <protection locked="0"/>
    </xf>
    <xf numFmtId="0" fontId="17" fillId="13" borderId="31" xfId="4" applyFont="1" applyFill="1" applyBorder="1" applyAlignment="1" applyProtection="1">
      <alignment horizontal="left" vertical="center"/>
      <protection hidden="1"/>
    </xf>
    <xf numFmtId="0" fontId="56" fillId="0" borderId="0" xfId="4" applyFont="1" applyAlignment="1" applyProtection="1">
      <alignment horizontal="left" vertical="center"/>
      <protection locked="0"/>
    </xf>
    <xf numFmtId="0" fontId="60" fillId="17" borderId="0" xfId="4" applyFont="1" applyFill="1" applyAlignment="1" applyProtection="1">
      <alignment horizontal="center" vertical="center"/>
      <protection locked="0"/>
    </xf>
    <xf numFmtId="0" fontId="55" fillId="13" borderId="32" xfId="4" applyFont="1" applyFill="1" applyBorder="1" applyAlignment="1" applyProtection="1">
      <alignment horizontal="center" vertical="center"/>
      <protection locked="0"/>
    </xf>
    <xf numFmtId="0" fontId="53" fillId="3" borderId="33" xfId="4" applyFont="1" applyFill="1" applyBorder="1" applyAlignment="1" applyProtection="1">
      <alignment horizontal="right" vertical="center"/>
      <protection locked="0"/>
    </xf>
    <xf numFmtId="49" fontId="8" fillId="3" borderId="39" xfId="4" applyNumberFormat="1" applyFont="1" applyFill="1" applyBorder="1" applyAlignment="1" applyProtection="1">
      <alignment vertical="center"/>
      <protection locked="0"/>
    </xf>
    <xf numFmtId="49" fontId="8" fillId="3" borderId="41" xfId="4" applyNumberFormat="1" applyFont="1" applyFill="1" applyBorder="1" applyAlignment="1" applyProtection="1">
      <alignment vertical="center"/>
      <protection locked="0"/>
    </xf>
    <xf numFmtId="0" fontId="8" fillId="0" borderId="0" xfId="4" applyFont="1" applyAlignment="1" applyProtection="1">
      <alignment vertical="center"/>
      <protection locked="0"/>
    </xf>
    <xf numFmtId="0" fontId="58" fillId="17" borderId="43" xfId="4" applyFont="1" applyFill="1" applyBorder="1" applyAlignment="1" applyProtection="1">
      <alignment horizontal="center" vertical="center"/>
      <protection locked="0"/>
    </xf>
    <xf numFmtId="49" fontId="8" fillId="3" borderId="39" xfId="4" applyNumberFormat="1" applyFont="1" applyFill="1" applyBorder="1" applyAlignment="1" applyProtection="1">
      <alignment horizontal="left" vertical="center"/>
      <protection locked="0"/>
    </xf>
    <xf numFmtId="0" fontId="49" fillId="0" borderId="0" xfId="4" applyFont="1" applyAlignment="1" applyProtection="1">
      <alignment horizontal="left" vertical="center"/>
      <protection locked="0"/>
    </xf>
    <xf numFmtId="0" fontId="4" fillId="0" borderId="0" xfId="4" applyFont="1" applyAlignment="1" applyProtection="1">
      <alignment vertical="center"/>
      <protection locked="0"/>
    </xf>
    <xf numFmtId="0" fontId="56" fillId="0" borderId="39" xfId="4" applyFont="1" applyBorder="1" applyAlignment="1" applyProtection="1">
      <alignment horizontal="left" vertical="center"/>
      <protection locked="0"/>
    </xf>
    <xf numFmtId="0" fontId="53" fillId="0" borderId="0" xfId="4" applyFont="1" applyAlignment="1" applyProtection="1">
      <alignment horizontal="left" vertical="center"/>
      <protection locked="0"/>
    </xf>
    <xf numFmtId="0" fontId="55" fillId="18" borderId="0" xfId="4" applyFont="1" applyFill="1" applyAlignment="1" applyProtection="1">
      <alignment horizontal="center" vertical="center"/>
      <protection locked="0"/>
    </xf>
    <xf numFmtId="0" fontId="17" fillId="18" borderId="41" xfId="4" applyFont="1" applyFill="1" applyBorder="1" applyAlignment="1" applyProtection="1">
      <alignment horizontal="left" vertical="center"/>
      <protection locked="0"/>
    </xf>
    <xf numFmtId="0" fontId="55" fillId="18" borderId="32" xfId="4" applyFont="1" applyFill="1" applyBorder="1" applyAlignment="1" applyProtection="1">
      <alignment horizontal="center" vertical="center"/>
      <protection locked="0"/>
    </xf>
    <xf numFmtId="0" fontId="17" fillId="18" borderId="30" xfId="4" applyFont="1" applyFill="1" applyBorder="1" applyAlignment="1" applyProtection="1">
      <alignment horizontal="left" vertical="center"/>
      <protection hidden="1"/>
    </xf>
    <xf numFmtId="0" fontId="17" fillId="18" borderId="30" xfId="4" applyFont="1" applyFill="1" applyBorder="1" applyAlignment="1" applyProtection="1">
      <alignment vertical="center"/>
      <protection locked="0"/>
    </xf>
    <xf numFmtId="0" fontId="55" fillId="18" borderId="30" xfId="4" applyFont="1" applyFill="1" applyBorder="1" applyAlignment="1" applyProtection="1">
      <alignment horizontal="center" vertical="center"/>
      <protection locked="0"/>
    </xf>
    <xf numFmtId="0" fontId="17" fillId="18" borderId="31" xfId="4" applyFont="1" applyFill="1" applyBorder="1" applyAlignment="1" applyProtection="1">
      <alignment horizontal="left" vertical="center"/>
      <protection locked="0"/>
    </xf>
    <xf numFmtId="0" fontId="17" fillId="18" borderId="30" xfId="4" applyFont="1" applyFill="1" applyBorder="1" applyAlignment="1" applyProtection="1">
      <alignment horizontal="left" vertical="center"/>
      <protection locked="0"/>
    </xf>
    <xf numFmtId="0" fontId="4" fillId="0" borderId="43" xfId="4" applyFont="1" applyBorder="1" applyAlignment="1" applyProtection="1">
      <alignment vertical="center"/>
      <protection locked="0"/>
    </xf>
    <xf numFmtId="0" fontId="4" fillId="0" borderId="43" xfId="4" applyFont="1" applyBorder="1" applyAlignment="1" applyProtection="1">
      <alignment horizontal="left" vertical="center"/>
      <protection locked="0"/>
    </xf>
    <xf numFmtId="0" fontId="4" fillId="3" borderId="39" xfId="4" applyFont="1" applyFill="1" applyBorder="1" applyAlignment="1" applyProtection="1">
      <alignment horizontal="right" vertical="center"/>
      <protection locked="0"/>
    </xf>
    <xf numFmtId="0" fontId="61" fillId="0" borderId="0" xfId="4" applyFont="1" applyAlignment="1" applyProtection="1">
      <alignment horizontal="center" vertical="center"/>
      <protection locked="0"/>
    </xf>
    <xf numFmtId="0" fontId="45" fillId="0" borderId="30" xfId="4" applyFont="1" applyBorder="1" applyAlignment="1" applyProtection="1">
      <alignment horizontal="center" vertical="center"/>
      <protection locked="0"/>
    </xf>
    <xf numFmtId="0" fontId="46" fillId="0" borderId="30" xfId="4" applyFont="1" applyBorder="1" applyAlignment="1" applyProtection="1">
      <alignment horizontal="center" vertical="center"/>
      <protection locked="0"/>
    </xf>
    <xf numFmtId="0" fontId="57" fillId="0" borderId="43" xfId="4" applyFont="1" applyBorder="1" applyAlignment="1" applyProtection="1">
      <alignment horizontal="center" vertical="center"/>
      <protection locked="0"/>
    </xf>
    <xf numFmtId="49" fontId="8" fillId="0" borderId="0" xfId="4" applyNumberFormat="1" applyFont="1" applyAlignment="1" applyProtection="1">
      <alignment vertical="center"/>
      <protection locked="0"/>
    </xf>
    <xf numFmtId="0" fontId="53" fillId="6" borderId="33" xfId="4" applyFont="1" applyFill="1" applyBorder="1" applyAlignment="1" applyProtection="1">
      <alignment horizontal="center" vertical="center"/>
      <protection locked="0"/>
    </xf>
    <xf numFmtId="0" fontId="8" fillId="6" borderId="0" xfId="4" applyFont="1" applyFill="1" applyAlignment="1" applyProtection="1">
      <alignment horizontal="left" vertical="center"/>
      <protection locked="0"/>
    </xf>
    <xf numFmtId="0" fontId="56" fillId="6" borderId="0" xfId="4" applyFont="1" applyFill="1" applyAlignment="1" applyProtection="1">
      <alignment horizontal="center" vertical="center"/>
      <protection locked="0"/>
    </xf>
    <xf numFmtId="0" fontId="61" fillId="0" borderId="43" xfId="4" applyFont="1" applyBorder="1" applyAlignment="1" applyProtection="1">
      <alignment horizontal="center" vertical="center"/>
      <protection locked="0"/>
    </xf>
    <xf numFmtId="49" fontId="48" fillId="0" borderId="0" xfId="4" applyNumberFormat="1" applyFont="1" applyAlignment="1" applyProtection="1">
      <alignment vertical="center"/>
      <protection locked="0"/>
    </xf>
    <xf numFmtId="0" fontId="61" fillId="17" borderId="43" xfId="4" applyFont="1" applyFill="1" applyBorder="1" applyAlignment="1" applyProtection="1">
      <alignment horizontal="center" vertical="center"/>
      <protection locked="0"/>
    </xf>
    <xf numFmtId="0" fontId="17" fillId="18" borderId="0" xfId="4" applyFont="1" applyFill="1" applyAlignment="1" applyProtection="1">
      <alignment horizontal="left" vertical="center"/>
      <protection hidden="1"/>
    </xf>
    <xf numFmtId="0" fontId="17" fillId="0" borderId="33" xfId="4" applyFont="1" applyBorder="1" applyAlignment="1" applyProtection="1">
      <alignment vertical="center"/>
      <protection locked="0"/>
    </xf>
    <xf numFmtId="0" fontId="53" fillId="3" borderId="32" xfId="4" applyFont="1" applyFill="1" applyBorder="1" applyAlignment="1" applyProtection="1">
      <alignment horizontal="center" vertical="center"/>
      <protection locked="0"/>
    </xf>
    <xf numFmtId="0" fontId="55" fillId="13" borderId="33" xfId="4" applyFont="1" applyFill="1" applyBorder="1" applyAlignment="1" applyProtection="1">
      <alignment horizontal="center" vertical="center"/>
      <protection locked="0"/>
    </xf>
    <xf numFmtId="0" fontId="52" fillId="13" borderId="39" xfId="4" applyFont="1" applyFill="1" applyBorder="1" applyAlignment="1" applyProtection="1">
      <alignment horizontal="center" vertical="center"/>
      <protection locked="0"/>
    </xf>
    <xf numFmtId="0" fontId="53" fillId="0" borderId="33" xfId="4" applyFont="1" applyBorder="1" applyAlignment="1" applyProtection="1">
      <alignment horizontal="right" vertical="center"/>
      <protection locked="0"/>
    </xf>
    <xf numFmtId="0" fontId="55" fillId="0" borderId="33" xfId="4" applyFont="1" applyBorder="1" applyAlignment="1" applyProtection="1">
      <alignment horizontal="center" vertical="center"/>
      <protection locked="0"/>
    </xf>
    <xf numFmtId="0" fontId="55" fillId="13" borderId="28" xfId="4" applyFont="1" applyFill="1" applyBorder="1" applyAlignment="1" applyProtection="1">
      <alignment horizontal="center" vertical="center"/>
      <protection locked="0"/>
    </xf>
    <xf numFmtId="0" fontId="17" fillId="13" borderId="28" xfId="4" applyFont="1" applyFill="1" applyBorder="1" applyAlignment="1" applyProtection="1">
      <alignment horizontal="left" vertical="center"/>
      <protection hidden="1"/>
    </xf>
    <xf numFmtId="0" fontId="17" fillId="18" borderId="23" xfId="4" applyFont="1" applyFill="1" applyBorder="1" applyAlignment="1" applyProtection="1">
      <alignment horizontal="left" vertical="center"/>
      <protection hidden="1"/>
    </xf>
    <xf numFmtId="0" fontId="13" fillId="0" borderId="0" xfId="2" applyFont="1" applyAlignment="1" applyProtection="1">
      <alignment vertical="center"/>
      <protection locked="0"/>
    </xf>
    <xf numFmtId="0" fontId="24" fillId="0" borderId="0" xfId="2" applyFont="1" applyAlignment="1" applyProtection="1">
      <alignment horizontal="left" vertical="center"/>
      <protection hidden="1"/>
    </xf>
    <xf numFmtId="0" fontId="62" fillId="0" borderId="0" xfId="4" applyFont="1" applyAlignment="1" applyProtection="1">
      <alignment vertical="center"/>
      <protection locked="0"/>
    </xf>
    <xf numFmtId="0" fontId="64" fillId="0" borderId="0" xfId="4" applyFont="1" applyProtection="1">
      <protection locked="0"/>
    </xf>
    <xf numFmtId="0" fontId="64" fillId="0" borderId="0" xfId="4" applyFont="1" applyAlignment="1" applyProtection="1">
      <alignment horizontal="center"/>
      <protection locked="0"/>
    </xf>
    <xf numFmtId="0" fontId="65" fillId="0" borderId="0" xfId="4" applyFont="1" applyProtection="1">
      <protection locked="0"/>
    </xf>
    <xf numFmtId="0" fontId="34" fillId="0" borderId="0" xfId="4" applyFont="1" applyAlignment="1" applyProtection="1">
      <alignment horizontal="center" vertical="center"/>
      <protection locked="0"/>
    </xf>
    <xf numFmtId="0" fontId="58" fillId="0" borderId="0" xfId="4" applyFont="1" applyAlignment="1" applyProtection="1">
      <alignment horizontal="center" vertical="center"/>
      <protection locked="0"/>
    </xf>
    <xf numFmtId="0" fontId="66" fillId="0" borderId="0" xfId="4" applyFont="1" applyAlignment="1" applyProtection="1">
      <alignment horizontal="center" vertical="center"/>
      <protection locked="0"/>
    </xf>
    <xf numFmtId="0" fontId="66" fillId="0" borderId="0" xfId="4" applyFont="1" applyAlignment="1" applyProtection="1">
      <alignment vertical="center"/>
      <protection locked="0"/>
    </xf>
    <xf numFmtId="0" fontId="67" fillId="0" borderId="0" xfId="4" applyFont="1" applyAlignment="1" applyProtection="1">
      <alignment horizontal="left" vertical="center"/>
      <protection locked="0"/>
    </xf>
    <xf numFmtId="0" fontId="34" fillId="0" borderId="0" xfId="4" applyFont="1" applyAlignment="1" applyProtection="1">
      <alignment horizontal="left" vertical="center"/>
      <protection locked="0"/>
    </xf>
    <xf numFmtId="0" fontId="58" fillId="0" borderId="0" xfId="4" applyFont="1" applyAlignment="1" applyProtection="1">
      <alignment horizontal="left" vertical="center"/>
      <protection locked="0"/>
    </xf>
    <xf numFmtId="0" fontId="67" fillId="0" borderId="0" xfId="4" applyFont="1" applyAlignment="1" applyProtection="1">
      <alignment horizontal="right" vertical="center"/>
      <protection locked="0"/>
    </xf>
    <xf numFmtId="0" fontId="67" fillId="0" borderId="0" xfId="4" applyFont="1" applyAlignment="1" applyProtection="1">
      <alignment vertical="center"/>
      <protection locked="0"/>
    </xf>
    <xf numFmtId="0" fontId="67" fillId="0" borderId="0" xfId="4" applyFont="1" applyAlignment="1" applyProtection="1">
      <alignment horizontal="center" vertical="center"/>
      <protection locked="0"/>
    </xf>
    <xf numFmtId="49" fontId="60" fillId="0" borderId="0" xfId="4" applyNumberFormat="1" applyFont="1" applyAlignment="1" applyProtection="1">
      <alignment horizontal="left" vertical="center"/>
      <protection locked="0"/>
    </xf>
    <xf numFmtId="49" fontId="60" fillId="0" borderId="0" xfId="4" applyNumberFormat="1" applyFont="1" applyAlignment="1" applyProtection="1">
      <alignment vertical="center"/>
      <protection locked="0"/>
    </xf>
    <xf numFmtId="0" fontId="68" fillId="0" borderId="0" xfId="2" applyFont="1" applyAlignment="1" applyProtection="1">
      <alignment horizontal="center" vertical="center"/>
      <protection locked="0"/>
    </xf>
    <xf numFmtId="0" fontId="69" fillId="0" borderId="0" xfId="4" applyFont="1" applyAlignment="1" applyProtection="1">
      <alignment horizontal="center" vertical="center"/>
      <protection locked="0"/>
    </xf>
    <xf numFmtId="0" fontId="70" fillId="0" borderId="0" xfId="2" applyFont="1" applyAlignment="1" applyProtection="1">
      <alignment horizontal="center" vertical="center"/>
      <protection locked="0"/>
    </xf>
    <xf numFmtId="0" fontId="70" fillId="0" borderId="0" xfId="2" applyFont="1" applyAlignment="1" applyProtection="1">
      <alignment horizontal="left" vertical="center"/>
      <protection hidden="1"/>
    </xf>
    <xf numFmtId="0" fontId="69" fillId="0" borderId="0" xfId="4" applyFont="1" applyAlignment="1" applyProtection="1">
      <alignment horizontal="right" vertical="center"/>
      <protection locked="0"/>
    </xf>
    <xf numFmtId="0" fontId="60" fillId="0" borderId="0" xfId="4" applyFont="1" applyAlignment="1" applyProtection="1">
      <alignment horizontal="left" vertical="center"/>
      <protection locked="0"/>
    </xf>
    <xf numFmtId="0" fontId="66" fillId="0" borderId="0" xfId="4" applyFont="1" applyAlignment="1" applyProtection="1">
      <alignment horizontal="left" vertical="center"/>
      <protection locked="0"/>
    </xf>
    <xf numFmtId="0" fontId="68" fillId="0" borderId="0" xfId="2" applyFont="1" applyAlignment="1" applyProtection="1">
      <alignment vertical="center"/>
      <protection locked="0"/>
    </xf>
    <xf numFmtId="0" fontId="71" fillId="0" borderId="0" xfId="1" applyFont="1" applyAlignment="1" applyProtection="1">
      <alignment horizontal="left" vertical="center"/>
      <protection hidden="1"/>
    </xf>
    <xf numFmtId="0" fontId="72" fillId="0" borderId="0" xfId="1" applyFont="1" applyAlignment="1" applyProtection="1">
      <alignment horizontal="left" vertical="center"/>
      <protection locked="0"/>
    </xf>
    <xf numFmtId="0" fontId="72" fillId="0" borderId="0" xfId="1" applyFont="1" applyAlignment="1" applyProtection="1">
      <alignment horizontal="center" vertical="center"/>
      <protection locked="0"/>
    </xf>
    <xf numFmtId="0" fontId="71" fillId="0" borderId="0" xfId="4" applyFont="1" applyAlignment="1" applyProtection="1">
      <alignment horizontal="right" vertical="center"/>
      <protection hidden="1"/>
    </xf>
    <xf numFmtId="0" fontId="72" fillId="0" borderId="0" xfId="4" applyFont="1" applyAlignment="1" applyProtection="1">
      <alignment horizontal="right" vertical="center"/>
      <protection locked="0"/>
    </xf>
    <xf numFmtId="0" fontId="73" fillId="0" borderId="0" xfId="1" applyFont="1" applyAlignment="1" applyProtection="1">
      <alignment vertical="center" shrinkToFit="1"/>
      <protection locked="0"/>
    </xf>
    <xf numFmtId="0" fontId="74" fillId="0" borderId="0" xfId="1" applyFont="1" applyAlignment="1" applyProtection="1">
      <alignment vertical="center" shrinkToFit="1"/>
      <protection locked="0"/>
    </xf>
    <xf numFmtId="0" fontId="49" fillId="0" borderId="0" xfId="1" applyFont="1" applyProtection="1">
      <protection locked="0"/>
    </xf>
    <xf numFmtId="0" fontId="1" fillId="0" borderId="0" xfId="1" applyProtection="1">
      <protection locked="0"/>
    </xf>
    <xf numFmtId="0" fontId="42" fillId="19" borderId="0" xfId="1" applyFont="1" applyFill="1" applyAlignment="1" applyProtection="1">
      <alignment horizontal="center" vertical="center"/>
      <protection locked="0"/>
    </xf>
    <xf numFmtId="0" fontId="76" fillId="0" borderId="0" xfId="1" applyFont="1" applyAlignment="1" applyProtection="1">
      <alignment horizontal="left" vertical="center"/>
      <protection locked="0"/>
    </xf>
    <xf numFmtId="0" fontId="43" fillId="0" borderId="0" xfId="1" applyFont="1" applyProtection="1">
      <protection locked="0"/>
    </xf>
    <xf numFmtId="0" fontId="43" fillId="0" borderId="0" xfId="1" applyFont="1" applyAlignment="1" applyProtection="1">
      <alignment horizontal="center"/>
      <protection locked="0"/>
    </xf>
    <xf numFmtId="0" fontId="45" fillId="0" borderId="0" xfId="1" applyFont="1" applyAlignment="1" applyProtection="1">
      <alignment vertical="center"/>
      <protection locked="0"/>
    </xf>
    <xf numFmtId="0" fontId="10" fillId="18" borderId="0" xfId="1" applyFont="1" applyFill="1" applyAlignment="1" applyProtection="1">
      <alignment horizontal="center" vertical="center"/>
      <protection locked="0"/>
    </xf>
    <xf numFmtId="0" fontId="36" fillId="0" borderId="0" xfId="1" applyFont="1" applyAlignment="1" applyProtection="1">
      <alignment horizontal="right" vertical="center"/>
      <protection locked="0"/>
    </xf>
    <xf numFmtId="0" fontId="20" fillId="0" borderId="0" xfId="1" applyFont="1" applyAlignment="1" applyProtection="1">
      <alignment horizontal="left" vertical="center"/>
      <protection hidden="1"/>
    </xf>
    <xf numFmtId="14" fontId="43" fillId="0" borderId="0" xfId="1" applyNumberFormat="1" applyFont="1" applyAlignment="1" applyProtection="1">
      <alignment horizontal="center" vertical="center"/>
      <protection hidden="1"/>
    </xf>
    <xf numFmtId="0" fontId="43" fillId="0" borderId="0" xfId="1" applyFont="1" applyAlignment="1" applyProtection="1">
      <alignment horizontal="center" vertical="center"/>
      <protection hidden="1"/>
    </xf>
    <xf numFmtId="0" fontId="42" fillId="0" borderId="0" xfId="1" applyFont="1" applyAlignment="1" applyProtection="1">
      <alignment horizontal="left" vertical="center"/>
      <protection hidden="1"/>
    </xf>
    <xf numFmtId="0" fontId="37" fillId="0" borderId="0" xfId="1" applyFont="1" applyAlignment="1" applyProtection="1">
      <alignment horizontal="center" vertical="center"/>
      <protection hidden="1"/>
    </xf>
    <xf numFmtId="0" fontId="77" fillId="0" borderId="0" xfId="1" applyFont="1" applyAlignment="1" applyProtection="1">
      <alignment horizontal="left"/>
      <protection hidden="1"/>
    </xf>
    <xf numFmtId="0" fontId="20" fillId="0" borderId="0" xfId="1" applyFont="1" applyAlignment="1" applyProtection="1">
      <alignment vertical="center"/>
      <protection locked="0"/>
    </xf>
    <xf numFmtId="14" fontId="43" fillId="0" borderId="0" xfId="1" applyNumberFormat="1" applyFont="1" applyAlignment="1" applyProtection="1">
      <alignment horizontal="center" vertical="center"/>
      <protection locked="0"/>
    </xf>
    <xf numFmtId="0" fontId="43" fillId="0" borderId="0" xfId="1" applyFont="1" applyAlignment="1" applyProtection="1">
      <alignment horizontal="center" vertical="center"/>
      <protection locked="0"/>
    </xf>
    <xf numFmtId="0" fontId="42" fillId="0" borderId="0" xfId="1" applyFont="1" applyAlignment="1" applyProtection="1">
      <alignment horizontal="left" vertical="center"/>
      <protection locked="0"/>
    </xf>
    <xf numFmtId="0" fontId="37" fillId="0" borderId="0" xfId="1" applyFont="1" applyAlignment="1" applyProtection="1">
      <alignment horizontal="center" vertical="center"/>
      <protection locked="0"/>
    </xf>
    <xf numFmtId="0" fontId="20" fillId="0" borderId="0" xfId="1" applyFont="1" applyAlignment="1" applyProtection="1">
      <alignment horizontal="left" vertical="center"/>
      <protection locked="0"/>
    </xf>
    <xf numFmtId="0" fontId="42" fillId="0" borderId="0" xfId="1" applyFont="1" applyAlignment="1" applyProtection="1">
      <alignment vertical="center"/>
      <protection locked="0"/>
    </xf>
    <xf numFmtId="0" fontId="78" fillId="0" borderId="0" xfId="1" applyFont="1" applyAlignment="1" applyProtection="1">
      <alignment horizontal="center" vertical="center"/>
      <protection locked="0"/>
    </xf>
    <xf numFmtId="0" fontId="49" fillId="0" borderId="0" xfId="1" quotePrefix="1" applyFont="1" applyProtection="1">
      <protection locked="0"/>
    </xf>
    <xf numFmtId="0" fontId="79" fillId="0" borderId="0" xfId="1" applyFont="1" applyAlignment="1" applyProtection="1">
      <alignment horizontal="center" vertical="center"/>
      <protection locked="0"/>
    </xf>
    <xf numFmtId="0" fontId="36" fillId="0" borderId="0" xfId="1" applyFont="1" applyAlignment="1" applyProtection="1">
      <alignment horizontal="left" vertical="center"/>
      <protection hidden="1"/>
    </xf>
    <xf numFmtId="0" fontId="36" fillId="0" borderId="0" xfId="1" applyFont="1" applyAlignment="1" applyProtection="1">
      <alignment horizontal="right" vertical="center"/>
      <protection hidden="1"/>
    </xf>
    <xf numFmtId="0" fontId="80" fillId="0" borderId="0" xfId="1" applyFont="1" applyAlignment="1" applyProtection="1">
      <alignment horizontal="right" vertical="center"/>
      <protection hidden="1"/>
    </xf>
    <xf numFmtId="0" fontId="49" fillId="0" borderId="0" xfId="1" applyFont="1" applyAlignment="1" applyProtection="1">
      <alignment horizontal="center"/>
      <protection locked="0"/>
    </xf>
    <xf numFmtId="1" fontId="20" fillId="0" borderId="36" xfId="1" applyNumberFormat="1" applyFont="1" applyBorder="1" applyAlignment="1" applyProtection="1">
      <alignment horizontal="center" vertical="center"/>
      <protection locked="0"/>
    </xf>
    <xf numFmtId="1" fontId="20" fillId="0" borderId="48" xfId="1" applyNumberFormat="1" applyFont="1" applyBorder="1" applyAlignment="1" applyProtection="1">
      <alignment horizontal="center" vertical="center"/>
      <protection locked="0"/>
    </xf>
    <xf numFmtId="1" fontId="21" fillId="0" borderId="37" xfId="1" applyNumberFormat="1" applyFont="1" applyBorder="1" applyAlignment="1" applyProtection="1">
      <alignment horizontal="center" vertical="center"/>
      <protection locked="0"/>
    </xf>
    <xf numFmtId="1" fontId="21" fillId="0" borderId="49" xfId="1" applyNumberFormat="1" applyFont="1" applyBorder="1" applyAlignment="1" applyProtection="1">
      <alignment horizontal="center" vertical="center"/>
      <protection locked="0"/>
    </xf>
    <xf numFmtId="0" fontId="21" fillId="0" borderId="37" xfId="1" applyFont="1" applyBorder="1" applyAlignment="1" applyProtection="1">
      <alignment horizontal="center" vertical="center"/>
      <protection locked="0"/>
    </xf>
    <xf numFmtId="0" fontId="21" fillId="0" borderId="49" xfId="1" applyFont="1" applyBorder="1" applyAlignment="1" applyProtection="1">
      <alignment horizontal="center" vertical="center"/>
      <protection locked="0"/>
    </xf>
    <xf numFmtId="0" fontId="23" fillId="9" borderId="38" xfId="2" applyFont="1" applyFill="1" applyBorder="1" applyAlignment="1" applyProtection="1">
      <alignment horizontal="center" vertical="center"/>
      <protection locked="0"/>
    </xf>
    <xf numFmtId="0" fontId="25" fillId="0" borderId="13" xfId="1" applyFont="1" applyBorder="1" applyAlignment="1" applyProtection="1">
      <alignment horizontal="right" vertical="center" shrinkToFit="1"/>
      <protection locked="0"/>
    </xf>
    <xf numFmtId="0" fontId="1" fillId="0" borderId="15" xfId="1" applyBorder="1" applyAlignment="1">
      <alignment vertical="center"/>
    </xf>
    <xf numFmtId="164" fontId="26" fillId="0" borderId="50" xfId="1" applyNumberFormat="1" applyFont="1" applyBorder="1" applyAlignment="1" applyProtection="1">
      <alignment horizontal="center" vertical="center"/>
      <protection locked="0"/>
    </xf>
    <xf numFmtId="164" fontId="26" fillId="0" borderId="44" xfId="1" applyNumberFormat="1" applyFont="1" applyBorder="1" applyAlignment="1" applyProtection="1">
      <alignment horizontal="center" vertical="center"/>
      <protection locked="0"/>
    </xf>
    <xf numFmtId="164" fontId="26" fillId="0" borderId="18" xfId="1" applyNumberFormat="1" applyFont="1" applyBorder="1" applyAlignment="1" applyProtection="1">
      <alignment horizontal="center" vertical="center"/>
      <protection locked="0"/>
    </xf>
    <xf numFmtId="1" fontId="18" fillId="0" borderId="40" xfId="1" applyNumberFormat="1" applyFont="1" applyBorder="1" applyAlignment="1" applyProtection="1">
      <alignment horizontal="right" vertical="center"/>
      <protection locked="0"/>
    </xf>
    <xf numFmtId="1" fontId="18" fillId="0" borderId="46" xfId="1" applyNumberFormat="1" applyFont="1" applyBorder="1" applyAlignment="1" applyProtection="1">
      <alignment horizontal="right" vertical="center"/>
      <protection locked="0"/>
    </xf>
    <xf numFmtId="1" fontId="18" fillId="0" borderId="39" xfId="1" applyNumberFormat="1" applyFont="1" applyBorder="1" applyAlignment="1" applyProtection="1">
      <alignment horizontal="center" vertical="center"/>
      <protection locked="0"/>
    </xf>
    <xf numFmtId="1" fontId="18" fillId="0" borderId="14" xfId="1" applyNumberFormat="1" applyFont="1" applyBorder="1" applyAlignment="1" applyProtection="1">
      <alignment horizontal="center" vertical="center"/>
      <protection locked="0"/>
    </xf>
    <xf numFmtId="1" fontId="18" fillId="0" borderId="39" xfId="1" applyNumberFormat="1" applyFont="1" applyBorder="1" applyAlignment="1" applyProtection="1">
      <alignment horizontal="left" vertical="center"/>
      <protection locked="0"/>
    </xf>
    <xf numFmtId="1" fontId="18" fillId="0" borderId="14" xfId="1" applyNumberFormat="1" applyFont="1" applyBorder="1" applyAlignment="1" applyProtection="1">
      <alignment horizontal="left" vertical="center"/>
      <protection locked="0"/>
    </xf>
    <xf numFmtId="1" fontId="20" fillId="0" borderId="11" xfId="1" applyNumberFormat="1" applyFont="1" applyBorder="1" applyAlignment="1" applyProtection="1">
      <alignment horizontal="center" vertical="center"/>
      <protection locked="0"/>
    </xf>
    <xf numFmtId="1" fontId="20" fillId="0" borderId="16" xfId="1" applyNumberFormat="1" applyFont="1" applyBorder="1" applyAlignment="1" applyProtection="1">
      <alignment horizontal="center" vertical="center"/>
      <protection locked="0"/>
    </xf>
    <xf numFmtId="1" fontId="20" fillId="0" borderId="21" xfId="1" applyNumberFormat="1" applyFont="1" applyBorder="1" applyAlignment="1" applyProtection="1">
      <alignment horizontal="center" vertical="center"/>
      <protection locked="0"/>
    </xf>
    <xf numFmtId="1" fontId="20" fillId="0" borderId="45" xfId="1" applyNumberFormat="1" applyFont="1" applyBorder="1" applyAlignment="1" applyProtection="1">
      <alignment horizontal="center" vertical="center"/>
      <protection locked="0"/>
    </xf>
    <xf numFmtId="1" fontId="18" fillId="0" borderId="39" xfId="1" applyNumberFormat="1" applyFont="1" applyBorder="1" applyAlignment="1">
      <alignment horizontal="center" vertical="center"/>
    </xf>
    <xf numFmtId="1" fontId="18" fillId="0" borderId="14" xfId="1" applyNumberFormat="1" applyFont="1" applyBorder="1" applyAlignment="1">
      <alignment horizontal="center" vertical="center"/>
    </xf>
    <xf numFmtId="1" fontId="18" fillId="0" borderId="39" xfId="1" applyNumberFormat="1" applyFont="1" applyBorder="1" applyAlignment="1">
      <alignment horizontal="left" vertical="center"/>
    </xf>
    <xf numFmtId="1" fontId="18" fillId="0" borderId="14" xfId="1" applyNumberFormat="1" applyFont="1" applyBorder="1" applyAlignment="1">
      <alignment horizontal="left" vertical="center"/>
    </xf>
    <xf numFmtId="1" fontId="18" fillId="0" borderId="40" xfId="1" applyNumberFormat="1" applyFont="1" applyBorder="1" applyAlignment="1">
      <alignment horizontal="right" vertical="center"/>
    </xf>
    <xf numFmtId="1" fontId="18" fillId="0" borderId="46" xfId="1" applyNumberFormat="1" applyFont="1" applyBorder="1" applyAlignment="1">
      <alignment horizontal="right" vertical="center"/>
    </xf>
    <xf numFmtId="1" fontId="18" fillId="0" borderId="41" xfId="1" applyNumberFormat="1" applyFont="1" applyBorder="1" applyAlignment="1">
      <alignment horizontal="left" vertical="center"/>
    </xf>
    <xf numFmtId="1" fontId="18" fillId="0" borderId="47" xfId="1" applyNumberFormat="1" applyFont="1" applyBorder="1" applyAlignment="1">
      <alignment horizontal="left" vertical="center"/>
    </xf>
    <xf numFmtId="1" fontId="6" fillId="8" borderId="33" xfId="1" applyNumberFormat="1" applyFont="1" applyFill="1" applyBorder="1" applyAlignment="1" applyProtection="1">
      <alignment horizontal="center" vertical="center"/>
      <protection locked="0"/>
    </xf>
    <xf numFmtId="1" fontId="6" fillId="8" borderId="0" xfId="1" applyNumberFormat="1" applyFont="1" applyFill="1" applyAlignment="1" applyProtection="1">
      <alignment horizontal="center" vertical="center"/>
      <protection locked="0"/>
    </xf>
    <xf numFmtId="1" fontId="6" fillId="8" borderId="39" xfId="1" applyNumberFormat="1" applyFont="1" applyFill="1" applyBorder="1" applyAlignment="1" applyProtection="1">
      <alignment horizontal="center" vertical="center"/>
      <protection locked="0"/>
    </xf>
    <xf numFmtId="1" fontId="6" fillId="8" borderId="41" xfId="1" applyNumberFormat="1" applyFont="1" applyFill="1" applyBorder="1" applyAlignment="1" applyProtection="1">
      <alignment horizontal="center" vertical="center"/>
      <protection locked="0"/>
    </xf>
    <xf numFmtId="1" fontId="6" fillId="8" borderId="46" xfId="1" applyNumberFormat="1" applyFont="1" applyFill="1" applyBorder="1" applyAlignment="1" applyProtection="1">
      <alignment horizontal="center" vertical="center"/>
      <protection locked="0"/>
    </xf>
    <xf numFmtId="1" fontId="6" fillId="8" borderId="14" xfId="1" applyNumberFormat="1" applyFont="1" applyFill="1" applyBorder="1" applyAlignment="1" applyProtection="1">
      <alignment horizontal="center" vertical="center"/>
      <protection locked="0"/>
    </xf>
    <xf numFmtId="1" fontId="6" fillId="8" borderId="47" xfId="1" applyNumberFormat="1" applyFont="1" applyFill="1" applyBorder="1" applyAlignment="1" applyProtection="1">
      <alignment horizontal="center" vertical="center"/>
      <protection locked="0"/>
    </xf>
    <xf numFmtId="0" fontId="17" fillId="4" borderId="1" xfId="1" applyFont="1" applyFill="1" applyBorder="1" applyAlignment="1" applyProtection="1">
      <alignment horizontal="center" vertical="center"/>
      <protection locked="0"/>
    </xf>
    <xf numFmtId="0" fontId="1" fillId="0" borderId="12" xfId="1" applyBorder="1" applyAlignment="1">
      <alignment horizontal="center" vertical="center"/>
    </xf>
    <xf numFmtId="0" fontId="17" fillId="0" borderId="2" xfId="1" applyFont="1" applyBorder="1" applyAlignment="1" applyProtection="1">
      <alignment horizontal="left" vertical="center" indent="1" shrinkToFit="1"/>
      <protection locked="0"/>
    </xf>
    <xf numFmtId="0" fontId="1" fillId="0" borderId="4" xfId="1" applyBorder="1" applyAlignment="1">
      <alignment horizontal="left" vertical="center" indent="1"/>
    </xf>
    <xf numFmtId="1" fontId="18" fillId="0" borderId="39" xfId="1" applyNumberFormat="1" applyFont="1" applyBorder="1" applyAlignment="1">
      <alignment horizontal="right" vertical="center"/>
    </xf>
    <xf numFmtId="1" fontId="18" fillId="0" borderId="14" xfId="1" applyNumberFormat="1" applyFont="1" applyBorder="1" applyAlignment="1">
      <alignment horizontal="right" vertical="center"/>
    </xf>
    <xf numFmtId="0" fontId="23" fillId="9" borderId="11" xfId="2" applyFont="1" applyFill="1" applyBorder="1" applyAlignment="1" applyProtection="1">
      <alignment horizontal="center" vertical="center"/>
      <protection locked="0"/>
    </xf>
    <xf numFmtId="0" fontId="25" fillId="0" borderId="19" xfId="1" applyFont="1" applyBorder="1" applyAlignment="1" applyProtection="1">
      <alignment horizontal="right" vertical="center" shrinkToFit="1"/>
      <protection locked="0"/>
    </xf>
    <xf numFmtId="0" fontId="1" fillId="0" borderId="20" xfId="1" applyBorder="1" applyAlignment="1">
      <alignment vertical="center" shrinkToFit="1"/>
    </xf>
    <xf numFmtId="164" fontId="26" fillId="0" borderId="38" xfId="1" applyNumberFormat="1" applyFont="1" applyBorder="1" applyAlignment="1" applyProtection="1">
      <alignment horizontal="center" vertical="center"/>
      <protection locked="0"/>
    </xf>
    <xf numFmtId="164" fontId="26" fillId="0" borderId="28" xfId="1" applyNumberFormat="1" applyFont="1" applyBorder="1" applyAlignment="1" applyProtection="1">
      <alignment horizontal="center" vertical="center"/>
      <protection locked="0"/>
    </xf>
    <xf numFmtId="164" fontId="26" fillId="0" borderId="29" xfId="1" applyNumberFormat="1" applyFont="1" applyBorder="1" applyAlignment="1" applyProtection="1">
      <alignment horizontal="center" vertical="center"/>
      <protection locked="0"/>
    </xf>
    <xf numFmtId="1" fontId="18" fillId="0" borderId="32" xfId="1" applyNumberFormat="1" applyFont="1" applyBorder="1" applyAlignment="1" applyProtection="1">
      <alignment horizontal="right" vertical="center"/>
      <protection locked="0"/>
    </xf>
    <xf numFmtId="1" fontId="18" fillId="0" borderId="30" xfId="1" applyNumberFormat="1" applyFont="1" applyBorder="1" applyAlignment="1" applyProtection="1">
      <alignment horizontal="center" vertical="center"/>
      <protection locked="0"/>
    </xf>
    <xf numFmtId="1" fontId="18" fillId="0" borderId="30" xfId="1" applyNumberFormat="1" applyFont="1" applyBorder="1" applyAlignment="1" applyProtection="1">
      <alignment horizontal="left" vertical="center"/>
      <protection locked="0"/>
    </xf>
    <xf numFmtId="1" fontId="18" fillId="0" borderId="30" xfId="1" applyNumberFormat="1" applyFont="1" applyBorder="1" applyAlignment="1">
      <alignment horizontal="center" vertical="center"/>
    </xf>
    <xf numFmtId="1" fontId="18" fillId="0" borderId="30" xfId="1" applyNumberFormat="1" applyFont="1" applyBorder="1" applyAlignment="1">
      <alignment horizontal="left" vertical="center"/>
    </xf>
    <xf numFmtId="1" fontId="18" fillId="0" borderId="33" xfId="1" applyNumberFormat="1" applyFont="1" applyBorder="1" applyAlignment="1" applyProtection="1">
      <alignment horizontal="right" vertical="center"/>
      <protection locked="0"/>
    </xf>
    <xf numFmtId="1" fontId="18" fillId="0" borderId="0" xfId="1" applyNumberFormat="1" applyFont="1" applyAlignment="1" applyProtection="1">
      <alignment horizontal="center" vertical="center"/>
      <protection locked="0"/>
    </xf>
    <xf numFmtId="1" fontId="18" fillId="0" borderId="43" xfId="1" applyNumberFormat="1" applyFont="1" applyBorder="1" applyAlignment="1" applyProtection="1">
      <alignment horizontal="left" vertical="center"/>
      <protection locked="0"/>
    </xf>
    <xf numFmtId="1" fontId="18" fillId="0" borderId="31" xfId="1" applyNumberFormat="1" applyFont="1" applyBorder="1" applyAlignment="1" applyProtection="1">
      <alignment horizontal="left" vertical="center"/>
      <protection locked="0"/>
    </xf>
    <xf numFmtId="1" fontId="18" fillId="0" borderId="0" xfId="1" applyNumberFormat="1" applyFont="1" applyAlignment="1">
      <alignment horizontal="right" vertical="center"/>
    </xf>
    <xf numFmtId="1" fontId="18" fillId="0" borderId="0" xfId="1" applyNumberFormat="1" applyFont="1" applyAlignment="1">
      <alignment horizontal="center" vertical="center"/>
    </xf>
    <xf numFmtId="1" fontId="18" fillId="0" borderId="0" xfId="1" applyNumberFormat="1" applyFont="1" applyAlignment="1">
      <alignment horizontal="left" vertical="center"/>
    </xf>
    <xf numFmtId="1" fontId="18" fillId="0" borderId="32" xfId="1" applyNumberFormat="1" applyFont="1" applyBorder="1" applyAlignment="1">
      <alignment horizontal="right" vertical="center"/>
    </xf>
    <xf numFmtId="1" fontId="20" fillId="9" borderId="36" xfId="1" applyNumberFormat="1" applyFont="1" applyFill="1" applyBorder="1" applyAlignment="1" applyProtection="1">
      <alignment horizontal="center" vertical="center"/>
      <protection locked="0"/>
    </xf>
    <xf numFmtId="1" fontId="20" fillId="9" borderId="11" xfId="1" applyNumberFormat="1" applyFont="1" applyFill="1" applyBorder="1" applyAlignment="1" applyProtection="1">
      <alignment horizontal="center" vertical="center"/>
      <protection locked="0"/>
    </xf>
    <xf numFmtId="1" fontId="20" fillId="9" borderId="21" xfId="1" applyNumberFormat="1" applyFont="1" applyFill="1" applyBorder="1" applyAlignment="1" applyProtection="1">
      <alignment horizontal="center" vertical="center"/>
      <protection locked="0"/>
    </xf>
    <xf numFmtId="1" fontId="18" fillId="0" borderId="41" xfId="1" applyNumberFormat="1" applyFont="1" applyBorder="1" applyAlignment="1" applyProtection="1">
      <alignment horizontal="left" vertical="center"/>
      <protection locked="0"/>
    </xf>
    <xf numFmtId="1" fontId="18" fillId="0" borderId="30" xfId="1" applyNumberFormat="1" applyFont="1" applyBorder="1" applyAlignment="1">
      <alignment horizontal="right" vertical="center"/>
    </xf>
    <xf numFmtId="1" fontId="6" fillId="8" borderId="0" xfId="1" applyNumberFormat="1" applyFont="1" applyFill="1" applyAlignment="1">
      <alignment horizontal="center" vertical="center"/>
    </xf>
    <xf numFmtId="1" fontId="20" fillId="0" borderId="10" xfId="1" applyNumberFormat="1" applyFont="1" applyBorder="1" applyAlignment="1" applyProtection="1">
      <alignment horizontal="center" vertical="center"/>
      <protection locked="0"/>
    </xf>
    <xf numFmtId="1" fontId="21" fillId="0" borderId="27" xfId="1" applyNumberFormat="1" applyFont="1" applyBorder="1" applyAlignment="1" applyProtection="1">
      <alignment horizontal="center" vertical="center"/>
      <protection locked="0"/>
    </xf>
    <xf numFmtId="0" fontId="21" fillId="0" borderId="27" xfId="1" applyFont="1" applyBorder="1" applyAlignment="1" applyProtection="1">
      <alignment horizontal="center" vertical="center"/>
      <protection locked="0"/>
    </xf>
    <xf numFmtId="1" fontId="18" fillId="0" borderId="26" xfId="1" applyNumberFormat="1" applyFont="1" applyBorder="1" applyAlignment="1" applyProtection="1">
      <alignment horizontal="right" vertical="center"/>
      <protection locked="0"/>
    </xf>
    <xf numFmtId="1" fontId="18" fillId="0" borderId="3" xfId="1" applyNumberFormat="1" applyFont="1" applyBorder="1" applyAlignment="1" applyProtection="1">
      <alignment horizontal="center" vertical="center"/>
      <protection locked="0"/>
    </xf>
    <xf numFmtId="1" fontId="18" fillId="0" borderId="3" xfId="1" applyNumberFormat="1" applyFont="1" applyBorder="1" applyAlignment="1" applyProtection="1">
      <alignment horizontal="left" vertical="center"/>
      <protection locked="0"/>
    </xf>
    <xf numFmtId="1" fontId="18" fillId="0" borderId="0" xfId="1" applyNumberFormat="1" applyFont="1" applyAlignment="1" applyProtection="1">
      <alignment horizontal="left" vertical="center"/>
      <protection locked="0"/>
    </xf>
    <xf numFmtId="1" fontId="20" fillId="0" borderId="8" xfId="1" applyNumberFormat="1" applyFont="1" applyBorder="1" applyAlignment="1" applyProtection="1">
      <alignment horizontal="center" vertical="center"/>
      <protection locked="0"/>
    </xf>
    <xf numFmtId="1" fontId="20" fillId="0" borderId="9" xfId="1" applyNumberFormat="1" applyFont="1" applyBorder="1" applyAlignment="1" applyProtection="1">
      <alignment horizontal="center" vertical="center"/>
      <protection locked="0"/>
    </xf>
    <xf numFmtId="1" fontId="18" fillId="0" borderId="25" xfId="1" applyNumberFormat="1" applyFont="1" applyBorder="1" applyAlignment="1" applyProtection="1">
      <alignment horizontal="left" vertical="center"/>
      <protection locked="0"/>
    </xf>
    <xf numFmtId="0" fontId="11" fillId="4" borderId="17" xfId="1" applyFont="1" applyFill="1" applyBorder="1" applyAlignment="1" applyProtection="1">
      <alignment horizontal="center" vertical="center" shrinkToFit="1"/>
      <protection locked="0"/>
    </xf>
    <xf numFmtId="0" fontId="1" fillId="0" borderId="18" xfId="1" applyBorder="1" applyAlignment="1">
      <alignment horizontal="center" vertical="center"/>
    </xf>
    <xf numFmtId="0" fontId="12" fillId="4" borderId="19" xfId="1" applyFont="1" applyFill="1" applyBorder="1" applyAlignment="1" applyProtection="1">
      <alignment horizontal="center" vertical="center"/>
      <protection locked="0"/>
    </xf>
    <xf numFmtId="0" fontId="12" fillId="5" borderId="0" xfId="1" applyFont="1" applyFill="1" applyAlignment="1" applyProtection="1">
      <alignment horizontal="center" vertical="center"/>
      <protection locked="0"/>
    </xf>
    <xf numFmtId="0" fontId="12" fillId="5" borderId="20" xfId="1" applyFont="1" applyFill="1" applyBorder="1" applyAlignment="1" applyProtection="1">
      <alignment horizontal="center" vertical="center"/>
      <protection locked="0"/>
    </xf>
    <xf numFmtId="0" fontId="12" fillId="4" borderId="13" xfId="1" applyFont="1" applyFill="1" applyBorder="1" applyAlignment="1" applyProtection="1">
      <alignment horizontal="center" vertical="center"/>
      <protection locked="0"/>
    </xf>
    <xf numFmtId="0" fontId="12" fillId="5" borderId="14" xfId="1" applyFont="1" applyFill="1" applyBorder="1" applyAlignment="1" applyProtection="1">
      <alignment horizontal="center" vertical="center"/>
      <protection locked="0"/>
    </xf>
    <xf numFmtId="0" fontId="12" fillId="5" borderId="15" xfId="1" applyFont="1" applyFill="1" applyBorder="1" applyAlignment="1" applyProtection="1">
      <alignment horizontal="center" vertical="center"/>
      <protection locked="0"/>
    </xf>
    <xf numFmtId="0" fontId="13" fillId="7" borderId="22" xfId="2" applyFont="1" applyFill="1" applyBorder="1" applyAlignment="1" applyProtection="1">
      <alignment horizontal="center" vertical="center"/>
      <protection locked="0"/>
    </xf>
    <xf numFmtId="0" fontId="13" fillId="7" borderId="23" xfId="2" applyFont="1" applyFill="1" applyBorder="1" applyAlignment="1" applyProtection="1">
      <alignment horizontal="center" vertical="center"/>
      <protection locked="0"/>
    </xf>
    <xf numFmtId="1" fontId="6" fillId="8" borderId="3" xfId="1" applyNumberFormat="1" applyFont="1" applyFill="1" applyBorder="1" applyAlignment="1" applyProtection="1">
      <alignment horizontal="center" vertical="center"/>
      <protection locked="0"/>
    </xf>
    <xf numFmtId="1" fontId="6" fillId="8" borderId="25" xfId="1" applyNumberFormat="1" applyFont="1" applyFill="1" applyBorder="1" applyAlignment="1" applyProtection="1">
      <alignment horizontal="center" vertical="center"/>
      <protection locked="0"/>
    </xf>
    <xf numFmtId="1" fontId="6" fillId="8" borderId="30" xfId="1" applyNumberFormat="1" applyFont="1" applyFill="1" applyBorder="1" applyAlignment="1" applyProtection="1">
      <alignment horizontal="center" vertical="center"/>
      <protection locked="0"/>
    </xf>
    <xf numFmtId="1" fontId="6" fillId="8" borderId="31" xfId="1" applyNumberFormat="1" applyFont="1" applyFill="1" applyBorder="1" applyAlignment="1" applyProtection="1">
      <alignment horizontal="center" vertical="center"/>
      <protection locked="0"/>
    </xf>
    <xf numFmtId="0" fontId="9" fillId="4" borderId="2" xfId="1" applyFont="1" applyFill="1" applyBorder="1" applyAlignment="1" applyProtection="1">
      <alignment horizontal="center" vertical="center"/>
      <protection locked="0"/>
    </xf>
    <xf numFmtId="0" fontId="9" fillId="5" borderId="3" xfId="1" applyFont="1" applyFill="1" applyBorder="1" applyAlignment="1" applyProtection="1">
      <alignment horizontal="center" vertical="center"/>
      <protection locked="0"/>
    </xf>
    <xf numFmtId="0" fontId="9" fillId="5" borderId="4" xfId="1" applyFont="1" applyFill="1" applyBorder="1" applyAlignment="1" applyProtection="1">
      <alignment horizontal="center" vertical="center"/>
      <protection locked="0"/>
    </xf>
    <xf numFmtId="0" fontId="9" fillId="5" borderId="19" xfId="1" applyFont="1" applyFill="1" applyBorder="1" applyAlignment="1" applyProtection="1">
      <alignment horizontal="center" vertical="center"/>
      <protection locked="0"/>
    </xf>
    <xf numFmtId="0" fontId="9" fillId="5" borderId="0" xfId="1" applyFont="1" applyFill="1" applyAlignment="1" applyProtection="1">
      <alignment horizontal="center" vertical="center"/>
      <protection locked="0"/>
    </xf>
    <xf numFmtId="0" fontId="9" fillId="5" borderId="20" xfId="1" applyFont="1" applyFill="1" applyBorder="1" applyAlignment="1" applyProtection="1">
      <alignment horizontal="center" vertical="center"/>
      <protection locked="0"/>
    </xf>
    <xf numFmtId="0" fontId="6" fillId="4" borderId="2" xfId="1" applyFont="1" applyFill="1" applyBorder="1" applyAlignment="1" applyProtection="1">
      <alignment horizontal="center" vertical="center"/>
      <protection locked="0"/>
    </xf>
    <xf numFmtId="0" fontId="6" fillId="5" borderId="19" xfId="1" applyFont="1" applyFill="1" applyBorder="1" applyAlignment="1" applyProtection="1">
      <alignment horizontal="center" vertical="center"/>
      <protection locked="0"/>
    </xf>
    <xf numFmtId="0" fontId="6" fillId="4" borderId="8" xfId="1" applyFont="1" applyFill="1" applyBorder="1" applyAlignment="1" applyProtection="1">
      <alignment horizontal="center" vertical="center"/>
      <protection locked="0"/>
    </xf>
    <xf numFmtId="0" fontId="6" fillId="5" borderId="9" xfId="1" applyFont="1" applyFill="1" applyBorder="1" applyAlignment="1" applyProtection="1">
      <alignment horizontal="center" vertical="center"/>
      <protection locked="0"/>
    </xf>
    <xf numFmtId="0" fontId="6" fillId="5" borderId="10" xfId="1" applyFont="1" applyFill="1" applyBorder="1" applyAlignment="1" applyProtection="1">
      <alignment horizontal="center" vertical="center"/>
      <protection locked="0"/>
    </xf>
    <xf numFmtId="0" fontId="6" fillId="4" borderId="7" xfId="1" applyFont="1" applyFill="1" applyBorder="1" applyAlignment="1" applyProtection="1">
      <alignment horizontal="center" vertical="center"/>
      <protection locked="0"/>
    </xf>
    <xf numFmtId="0" fontId="6" fillId="5" borderId="18" xfId="1" applyFont="1" applyFill="1" applyBorder="1" applyAlignment="1" applyProtection="1">
      <alignment horizontal="center" vertical="center"/>
      <protection locked="0"/>
    </xf>
    <xf numFmtId="0" fontId="6" fillId="6" borderId="11" xfId="2" applyFont="1" applyFill="1" applyBorder="1" applyAlignment="1" applyProtection="1">
      <alignment horizontal="center" vertical="center"/>
      <protection locked="0"/>
    </xf>
    <xf numFmtId="0" fontId="2" fillId="0" borderId="0" xfId="1" applyFont="1" applyAlignment="1" applyProtection="1">
      <alignment horizontal="center" vertical="center" shrinkToFit="1"/>
      <protection locked="0"/>
    </xf>
    <xf numFmtId="0" fontId="5" fillId="2" borderId="0" xfId="1" applyFont="1" applyFill="1" applyAlignment="1" applyProtection="1">
      <alignment horizontal="center" vertical="center"/>
      <protection locked="0"/>
    </xf>
    <xf numFmtId="0" fontId="6" fillId="3" borderId="0" xfId="1" applyFont="1" applyFill="1" applyAlignment="1" applyProtection="1">
      <alignment horizontal="center" vertical="center"/>
      <protection locked="0"/>
    </xf>
    <xf numFmtId="0" fontId="8" fillId="4" borderId="1" xfId="1" applyFont="1" applyFill="1" applyBorder="1" applyAlignment="1" applyProtection="1">
      <alignment horizontal="center" vertical="center"/>
      <protection locked="0"/>
    </xf>
    <xf numFmtId="0" fontId="8" fillId="5" borderId="12" xfId="1" applyFont="1" applyFill="1" applyBorder="1" applyAlignment="1" applyProtection="1">
      <alignment horizontal="center" vertical="center"/>
      <protection locked="0"/>
    </xf>
    <xf numFmtId="0" fontId="8" fillId="4" borderId="2" xfId="1" applyFont="1" applyFill="1" applyBorder="1" applyAlignment="1" applyProtection="1">
      <alignment horizontal="center" vertical="center"/>
      <protection locked="0"/>
    </xf>
    <xf numFmtId="0" fontId="8" fillId="4" borderId="3" xfId="1" applyFont="1" applyFill="1" applyBorder="1" applyAlignment="1" applyProtection="1">
      <alignment horizontal="center" vertical="center"/>
      <protection locked="0"/>
    </xf>
    <xf numFmtId="0" fontId="8" fillId="4" borderId="4" xfId="1" applyFont="1" applyFill="1" applyBorder="1" applyAlignment="1" applyProtection="1">
      <alignment horizontal="center" vertical="center"/>
      <protection locked="0"/>
    </xf>
    <xf numFmtId="0" fontId="8" fillId="4" borderId="13" xfId="1" applyFont="1" applyFill="1" applyBorder="1" applyAlignment="1" applyProtection="1">
      <alignment horizontal="center" vertical="center"/>
      <protection locked="0"/>
    </xf>
    <xf numFmtId="0" fontId="8" fillId="4" borderId="14" xfId="1" applyFont="1" applyFill="1" applyBorder="1" applyAlignment="1" applyProtection="1">
      <alignment horizontal="center" vertical="center"/>
      <protection locked="0"/>
    </xf>
    <xf numFmtId="0" fontId="8" fillId="4" borderId="15" xfId="1" applyFont="1" applyFill="1" applyBorder="1" applyAlignment="1" applyProtection="1">
      <alignment horizontal="center" vertical="center"/>
      <protection locked="0"/>
    </xf>
    <xf numFmtId="0" fontId="6" fillId="4" borderId="5" xfId="1" applyFont="1" applyFill="1" applyBorder="1" applyAlignment="1" applyProtection="1">
      <alignment horizontal="center" vertical="center"/>
      <protection locked="0"/>
    </xf>
    <xf numFmtId="0" fontId="6" fillId="5" borderId="6" xfId="1" applyFont="1" applyFill="1" applyBorder="1" applyAlignment="1" applyProtection="1">
      <alignment horizontal="center" vertical="center"/>
      <protection locked="0"/>
    </xf>
    <xf numFmtId="0" fontId="6" fillId="5" borderId="7" xfId="1" applyFont="1" applyFill="1" applyBorder="1" applyAlignment="1" applyProtection="1">
      <alignment horizontal="center" vertical="center"/>
      <protection locked="0"/>
    </xf>
    <xf numFmtId="0" fontId="34" fillId="12" borderId="0" xfId="1" applyFont="1" applyFill="1" applyAlignment="1" applyProtection="1">
      <alignment horizontal="center" vertical="center" shrinkToFit="1"/>
      <protection locked="0"/>
    </xf>
    <xf numFmtId="0" fontId="35" fillId="12" borderId="0" xfId="4" applyFont="1" applyFill="1" applyAlignment="1">
      <alignment horizontal="center" vertical="center"/>
    </xf>
    <xf numFmtId="0" fontId="21" fillId="0" borderId="38" xfId="2" applyFont="1" applyBorder="1" applyAlignment="1" applyProtection="1">
      <alignment horizontal="center" vertical="center"/>
      <protection locked="0"/>
    </xf>
    <xf numFmtId="0" fontId="1" fillId="0" borderId="15" xfId="4" applyBorder="1" applyAlignment="1">
      <alignment vertical="center"/>
    </xf>
    <xf numFmtId="0" fontId="1" fillId="0" borderId="4" xfId="4" applyBorder="1" applyAlignment="1">
      <alignment horizontal="left" vertical="center" indent="1"/>
    </xf>
    <xf numFmtId="0" fontId="21" fillId="0" borderId="11" xfId="2" applyFont="1" applyBorder="1" applyAlignment="1" applyProtection="1">
      <alignment horizontal="center" vertical="center"/>
      <protection locked="0"/>
    </xf>
    <xf numFmtId="0" fontId="1" fillId="0" borderId="18" xfId="4" applyBorder="1" applyAlignment="1">
      <alignment horizontal="center" vertical="center"/>
    </xf>
    <xf numFmtId="1" fontId="6" fillId="11" borderId="33" xfId="1" applyNumberFormat="1" applyFont="1" applyFill="1" applyBorder="1" applyAlignment="1" applyProtection="1">
      <alignment horizontal="center" vertical="center"/>
      <protection locked="0"/>
    </xf>
    <xf numFmtId="1" fontId="6" fillId="11" borderId="0" xfId="1" applyNumberFormat="1" applyFont="1" applyFill="1" applyAlignment="1" applyProtection="1">
      <alignment horizontal="center" vertical="center"/>
      <protection locked="0"/>
    </xf>
    <xf numFmtId="1" fontId="6" fillId="11" borderId="39" xfId="1" applyNumberFormat="1" applyFont="1" applyFill="1" applyBorder="1" applyAlignment="1" applyProtection="1">
      <alignment horizontal="center" vertical="center"/>
      <protection locked="0"/>
    </xf>
    <xf numFmtId="1" fontId="6" fillId="11" borderId="41" xfId="1" applyNumberFormat="1" applyFont="1" applyFill="1" applyBorder="1" applyAlignment="1" applyProtection="1">
      <alignment horizontal="center" vertical="center"/>
      <protection locked="0"/>
    </xf>
    <xf numFmtId="1" fontId="6" fillId="11" borderId="46" xfId="1" applyNumberFormat="1" applyFont="1" applyFill="1" applyBorder="1" applyAlignment="1" applyProtection="1">
      <alignment horizontal="center" vertical="center"/>
      <protection locked="0"/>
    </xf>
    <xf numFmtId="1" fontId="6" fillId="11" borderId="14" xfId="1" applyNumberFormat="1" applyFont="1" applyFill="1" applyBorder="1" applyAlignment="1" applyProtection="1">
      <alignment horizontal="center" vertical="center"/>
      <protection locked="0"/>
    </xf>
    <xf numFmtId="1" fontId="6" fillId="11" borderId="47" xfId="1" applyNumberFormat="1" applyFont="1" applyFill="1" applyBorder="1" applyAlignment="1" applyProtection="1">
      <alignment horizontal="center" vertical="center"/>
      <protection locked="0"/>
    </xf>
    <xf numFmtId="1" fontId="21" fillId="0" borderId="56" xfId="1" applyNumberFormat="1" applyFont="1" applyBorder="1" applyAlignment="1" applyProtection="1">
      <alignment horizontal="center" vertical="center"/>
      <protection locked="0"/>
    </xf>
    <xf numFmtId="0" fontId="21" fillId="0" borderId="56" xfId="1" applyFont="1" applyBorder="1" applyAlignment="1" applyProtection="1">
      <alignment horizontal="center" vertical="center"/>
      <protection locked="0"/>
    </xf>
    <xf numFmtId="1" fontId="6" fillId="8" borderId="20" xfId="1" applyNumberFormat="1" applyFont="1" applyFill="1" applyBorder="1" applyAlignment="1" applyProtection="1">
      <alignment horizontal="center" vertical="center"/>
      <protection locked="0"/>
    </xf>
    <xf numFmtId="1" fontId="6" fillId="8" borderId="15" xfId="1" applyNumberFormat="1" applyFont="1" applyFill="1" applyBorder="1" applyAlignment="1" applyProtection="1">
      <alignment horizontal="center" vertical="center"/>
      <protection locked="0"/>
    </xf>
    <xf numFmtId="1" fontId="20" fillId="0" borderId="54" xfId="1" applyNumberFormat="1" applyFont="1" applyBorder="1" applyAlignment="1" applyProtection="1">
      <alignment horizontal="center" vertical="center"/>
      <protection locked="0"/>
    </xf>
    <xf numFmtId="1" fontId="20" fillId="0" borderId="42" xfId="1" applyNumberFormat="1" applyFont="1" applyBorder="1" applyAlignment="1" applyProtection="1">
      <alignment horizontal="center" vertical="center"/>
      <protection locked="0"/>
    </xf>
    <xf numFmtId="1" fontId="20" fillId="0" borderId="55" xfId="1" applyNumberFormat="1" applyFont="1" applyBorder="1" applyAlignment="1" applyProtection="1">
      <alignment horizontal="center" vertical="center"/>
      <protection locked="0"/>
    </xf>
    <xf numFmtId="1" fontId="18" fillId="0" borderId="33" xfId="1" applyNumberFormat="1" applyFont="1" applyBorder="1" applyAlignment="1">
      <alignment horizontal="right" vertical="center"/>
    </xf>
    <xf numFmtId="0" fontId="31" fillId="0" borderId="19" xfId="1" applyFont="1" applyBorder="1" applyAlignment="1" applyProtection="1">
      <alignment horizontal="center" vertical="center"/>
      <protection locked="0"/>
    </xf>
    <xf numFmtId="0" fontId="31" fillId="0" borderId="13" xfId="1" applyFont="1" applyBorder="1" applyAlignment="1" applyProtection="1">
      <alignment horizontal="center" vertical="center"/>
      <protection locked="0"/>
    </xf>
    <xf numFmtId="0" fontId="6" fillId="4" borderId="1" xfId="1" applyFont="1" applyFill="1" applyBorder="1" applyAlignment="1" applyProtection="1">
      <alignment horizontal="center" vertical="center"/>
      <protection locked="0"/>
    </xf>
    <xf numFmtId="0" fontId="6" fillId="5" borderId="57" xfId="1" applyFont="1" applyFill="1" applyBorder="1" applyAlignment="1" applyProtection="1">
      <alignment horizontal="center" vertical="center"/>
      <protection locked="0"/>
    </xf>
    <xf numFmtId="0" fontId="13" fillId="0" borderId="0" xfId="2" applyFont="1" applyAlignment="1" applyProtection="1">
      <alignment horizontal="center" vertical="center"/>
      <protection locked="0"/>
    </xf>
    <xf numFmtId="0" fontId="30" fillId="0" borderId="19" xfId="1" applyFont="1" applyBorder="1" applyAlignment="1" applyProtection="1">
      <alignment horizontal="center" vertical="center"/>
      <protection locked="0"/>
    </xf>
    <xf numFmtId="0" fontId="30" fillId="0" borderId="13" xfId="1" applyFont="1" applyBorder="1" applyAlignment="1" applyProtection="1">
      <alignment horizontal="center" vertical="center"/>
      <protection locked="0"/>
    </xf>
    <xf numFmtId="1" fontId="6" fillId="8" borderId="40" xfId="1" applyNumberFormat="1" applyFont="1" applyFill="1" applyBorder="1" applyAlignment="1" applyProtection="1">
      <alignment horizontal="center" vertical="center"/>
      <protection locked="0"/>
    </xf>
    <xf numFmtId="0" fontId="66" fillId="0" borderId="0" xfId="4" applyFont="1" applyAlignment="1" applyProtection="1">
      <alignment horizontal="left" vertical="center"/>
      <protection hidden="1"/>
    </xf>
    <xf numFmtId="0" fontId="58" fillId="0" borderId="0" xfId="4" applyFont="1" applyAlignment="1" applyProtection="1">
      <alignment horizontal="center" vertical="center"/>
      <protection locked="0"/>
    </xf>
    <xf numFmtId="49" fontId="60" fillId="0" borderId="0" xfId="4" applyNumberFormat="1" applyFont="1" applyAlignment="1" applyProtection="1">
      <alignment horizontal="left" vertical="center"/>
      <protection locked="0"/>
    </xf>
    <xf numFmtId="0" fontId="66" fillId="0" borderId="0" xfId="4" applyFont="1" applyAlignment="1" applyProtection="1">
      <alignment horizontal="left" vertical="center"/>
      <protection locked="0"/>
    </xf>
    <xf numFmtId="0" fontId="41" fillId="0" borderId="0" xfId="4" applyFont="1" applyAlignment="1" applyProtection="1">
      <alignment horizontal="center" vertical="center"/>
      <protection hidden="1"/>
    </xf>
    <xf numFmtId="0" fontId="34" fillId="0" borderId="0" xfId="4" applyFont="1" applyAlignment="1" applyProtection="1">
      <alignment horizontal="center" vertical="center"/>
      <protection locked="0"/>
    </xf>
    <xf numFmtId="0" fontId="17" fillId="18" borderId="30" xfId="4" applyFont="1" applyFill="1" applyBorder="1" applyAlignment="1" applyProtection="1">
      <alignment horizontal="left" vertical="center"/>
      <protection hidden="1"/>
    </xf>
    <xf numFmtId="0" fontId="17" fillId="13" borderId="30" xfId="4" applyFont="1" applyFill="1" applyBorder="1" applyAlignment="1" applyProtection="1">
      <alignment horizontal="left" vertical="center"/>
      <protection hidden="1"/>
    </xf>
    <xf numFmtId="0" fontId="17" fillId="14" borderId="31" xfId="4" applyFont="1" applyFill="1" applyBorder="1" applyAlignment="1" applyProtection="1">
      <alignment horizontal="left" vertical="center"/>
      <protection hidden="1"/>
    </xf>
    <xf numFmtId="0" fontId="17" fillId="0" borderId="0" xfId="4" applyFont="1" applyAlignment="1" applyProtection="1">
      <alignment horizontal="left" vertical="center"/>
      <protection hidden="1"/>
    </xf>
    <xf numFmtId="0" fontId="63" fillId="0" borderId="0" xfId="4" applyFont="1" applyAlignment="1" applyProtection="1">
      <alignment horizontal="right" vertical="center" shrinkToFit="1"/>
      <protection hidden="1"/>
    </xf>
    <xf numFmtId="0" fontId="17" fillId="13" borderId="39" xfId="4" applyFont="1" applyFill="1" applyBorder="1" applyAlignment="1" applyProtection="1">
      <alignment horizontal="left" vertical="center"/>
      <protection hidden="1"/>
    </xf>
    <xf numFmtId="0" fontId="17" fillId="14" borderId="41" xfId="4" applyFont="1" applyFill="1" applyBorder="1" applyAlignment="1" applyProtection="1">
      <alignment horizontal="left" vertical="center"/>
      <protection hidden="1"/>
    </xf>
    <xf numFmtId="49" fontId="8" fillId="3" borderId="30" xfId="4" applyNumberFormat="1" applyFont="1" applyFill="1" applyBorder="1" applyAlignment="1" applyProtection="1">
      <alignment horizontal="left" vertical="center"/>
      <protection locked="0"/>
    </xf>
    <xf numFmtId="0" fontId="17" fillId="14" borderId="39" xfId="4" applyFont="1" applyFill="1" applyBorder="1" applyAlignment="1" applyProtection="1">
      <alignment horizontal="left" vertical="center"/>
      <protection hidden="1"/>
    </xf>
    <xf numFmtId="0" fontId="17" fillId="13" borderId="41" xfId="4" applyFont="1" applyFill="1" applyBorder="1" applyAlignment="1" applyProtection="1">
      <alignment horizontal="left" vertical="center"/>
      <protection hidden="1"/>
    </xf>
    <xf numFmtId="0" fontId="17" fillId="13" borderId="31" xfId="4" applyFont="1" applyFill="1" applyBorder="1" applyAlignment="1" applyProtection="1">
      <alignment horizontal="left" vertical="center"/>
      <protection hidden="1"/>
    </xf>
    <xf numFmtId="0" fontId="17" fillId="0" borderId="0" xfId="4" applyFont="1" applyAlignment="1" applyProtection="1">
      <alignment horizontal="left" vertical="center"/>
      <protection locked="0"/>
    </xf>
    <xf numFmtId="0" fontId="48" fillId="0" borderId="0" xfId="4" applyFont="1" applyAlignment="1" applyProtection="1">
      <alignment horizontal="center" vertical="center"/>
      <protection locked="0"/>
    </xf>
    <xf numFmtId="0" fontId="40" fillId="0" borderId="0" xfId="4" applyFont="1" applyAlignment="1" applyProtection="1">
      <alignment horizontal="right" vertical="center" shrinkToFit="1"/>
      <protection hidden="1"/>
    </xf>
    <xf numFmtId="0" fontId="41" fillId="2" borderId="0" xfId="4" applyFont="1" applyFill="1" applyAlignment="1" applyProtection="1">
      <alignment horizontal="center" vertical="center"/>
      <protection hidden="1"/>
    </xf>
    <xf numFmtId="0" fontId="42" fillId="3" borderId="0" xfId="4" applyFont="1" applyFill="1" applyAlignment="1" applyProtection="1">
      <alignment horizontal="center" vertical="center"/>
      <protection locked="0"/>
    </xf>
    <xf numFmtId="49" fontId="8" fillId="0" borderId="0" xfId="4" applyNumberFormat="1" applyFont="1" applyAlignment="1" applyProtection="1">
      <alignment horizontal="left" vertical="center"/>
      <protection locked="0"/>
    </xf>
    <xf numFmtId="0" fontId="17" fillId="14" borderId="30" xfId="4" applyFont="1" applyFill="1" applyBorder="1" applyAlignment="1" applyProtection="1">
      <alignment horizontal="left" vertical="center"/>
      <protection hidden="1"/>
    </xf>
    <xf numFmtId="49" fontId="8" fillId="3" borderId="39" xfId="4" applyNumberFormat="1" applyFont="1" applyFill="1" applyBorder="1" applyAlignment="1" applyProtection="1">
      <alignment horizontal="left" vertical="center"/>
      <protection locked="0"/>
    </xf>
    <xf numFmtId="49" fontId="8" fillId="0" borderId="30" xfId="4" applyNumberFormat="1" applyFont="1" applyBorder="1" applyAlignment="1" applyProtection="1">
      <alignment horizontal="left" vertical="center"/>
      <protection locked="0"/>
    </xf>
    <xf numFmtId="49" fontId="8" fillId="3" borderId="39" xfId="4" applyNumberFormat="1" applyFont="1" applyFill="1" applyBorder="1" applyAlignment="1" applyProtection="1">
      <alignment vertical="center"/>
      <protection locked="0"/>
    </xf>
    <xf numFmtId="49" fontId="8" fillId="3" borderId="41" xfId="4" applyNumberFormat="1" applyFont="1" applyFill="1" applyBorder="1" applyAlignment="1" applyProtection="1">
      <alignment vertical="center"/>
      <protection locked="0"/>
    </xf>
    <xf numFmtId="0" fontId="17" fillId="18" borderId="39" xfId="4" applyFont="1" applyFill="1" applyBorder="1" applyAlignment="1" applyProtection="1">
      <alignment horizontal="left" vertical="center"/>
      <protection hidden="1"/>
    </xf>
    <xf numFmtId="0" fontId="17" fillId="18" borderId="41" xfId="4" applyFont="1" applyFill="1" applyBorder="1" applyAlignment="1" applyProtection="1">
      <alignment horizontal="left" vertical="center"/>
      <protection hidden="1"/>
    </xf>
    <xf numFmtId="0" fontId="17" fillId="13" borderId="0" xfId="4" applyFont="1" applyFill="1" applyAlignment="1" applyProtection="1">
      <alignment horizontal="left" vertical="center"/>
      <protection hidden="1"/>
    </xf>
    <xf numFmtId="0" fontId="17" fillId="14" borderId="43" xfId="4" applyFont="1" applyFill="1" applyBorder="1" applyAlignment="1" applyProtection="1">
      <alignment horizontal="left" vertical="center"/>
      <protection hidden="1"/>
    </xf>
    <xf numFmtId="0" fontId="48" fillId="0" borderId="43" xfId="4" applyFont="1" applyBorder="1" applyAlignment="1" applyProtection="1">
      <alignment horizontal="center" vertical="center"/>
      <protection locked="0"/>
    </xf>
    <xf numFmtId="0" fontId="48" fillId="0" borderId="58" xfId="4" applyFont="1" applyBorder="1" applyAlignment="1" applyProtection="1">
      <alignment horizontal="center" vertical="center"/>
      <protection locked="0"/>
    </xf>
    <xf numFmtId="0" fontId="74" fillId="0" borderId="0" xfId="1" applyFont="1" applyAlignment="1" applyProtection="1">
      <alignment horizontal="center" vertical="center" shrinkToFit="1"/>
      <protection hidden="1"/>
    </xf>
    <xf numFmtId="0" fontId="75" fillId="2" borderId="0" xfId="1" applyFont="1" applyFill="1" applyAlignment="1" applyProtection="1">
      <alignment horizontal="center" vertical="center"/>
      <protection hidden="1"/>
    </xf>
    <xf numFmtId="0" fontId="10" fillId="3" borderId="0" xfId="1" applyFont="1" applyFill="1" applyAlignment="1" applyProtection="1">
      <alignment horizontal="center" vertical="center"/>
      <protection locked="0"/>
    </xf>
    <xf numFmtId="0" fontId="36" fillId="0" borderId="0" xfId="1" applyFont="1" applyAlignment="1" applyProtection="1">
      <alignment horizontal="center" vertical="center"/>
      <protection locked="0"/>
    </xf>
  </cellXfs>
  <cellStyles count="11">
    <cellStyle name="Normalny" xfId="0" builtinId="0"/>
    <cellStyle name="Normalny 2" xfId="4" xr:uid="{00000000-0005-0000-0000-000001000000}"/>
    <cellStyle name="Normalny 2 2" xfId="5" xr:uid="{00000000-0005-0000-0000-000002000000}"/>
    <cellStyle name="Normalny 2 2 2" xfId="6" xr:uid="{00000000-0005-0000-0000-000003000000}"/>
    <cellStyle name="Normalny 2 2 2 2" xfId="1" xr:uid="{00000000-0005-0000-0000-000004000000}"/>
    <cellStyle name="Normalny 2 3" xfId="2" xr:uid="{00000000-0005-0000-0000-000005000000}"/>
    <cellStyle name="Normalny 3" xfId="7" xr:uid="{00000000-0005-0000-0000-000006000000}"/>
    <cellStyle name="Normalny 3 2" xfId="8" xr:uid="{00000000-0005-0000-0000-000007000000}"/>
    <cellStyle name="Normalny 4" xfId="3" xr:uid="{00000000-0005-0000-0000-000008000000}"/>
    <cellStyle name="Normalny 5" xfId="9" xr:uid="{00000000-0005-0000-0000-000009000000}"/>
    <cellStyle name="Normalny 6" xfId="10" xr:uid="{00000000-0005-0000-0000-00000A000000}"/>
  </cellStyles>
  <dxfs count="35">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95352</xdr:colOff>
      <xdr:row>0</xdr:row>
      <xdr:rowOff>35718</xdr:rowOff>
    </xdr:from>
    <xdr:to>
      <xdr:col>4</xdr:col>
      <xdr:colOff>122463</xdr:colOff>
      <xdr:row>1</xdr:row>
      <xdr:rowOff>149678</xdr:rowOff>
    </xdr:to>
    <xdr:pic>
      <xdr:nvPicPr>
        <xdr:cNvPr id="2" name="Obraz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752" y="35718"/>
          <a:ext cx="712911" cy="66641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95352</xdr:colOff>
      <xdr:row>0</xdr:row>
      <xdr:rowOff>35718</xdr:rowOff>
    </xdr:from>
    <xdr:to>
      <xdr:col>3</xdr:col>
      <xdr:colOff>122464</xdr:colOff>
      <xdr:row>1</xdr:row>
      <xdr:rowOff>149678</xdr:rowOff>
    </xdr:to>
    <xdr:pic>
      <xdr:nvPicPr>
        <xdr:cNvPr id="2" name="Obraz 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352" y="35718"/>
          <a:ext cx="712912" cy="66641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1</xdr:row>
      <xdr:rowOff>57150</xdr:rowOff>
    </xdr:to>
    <xdr:pic>
      <xdr:nvPicPr>
        <xdr:cNvPr id="2" name="Obraz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7225" cy="609600"/>
        </a:xfrm>
        <a:prstGeom prst="rect">
          <a:avLst/>
        </a:prstGeom>
        <a:noFill/>
        <a:ln w="9525">
          <a:noFill/>
          <a:miter lim="800000"/>
          <a:headEnd/>
          <a:tailEnd/>
        </a:ln>
      </xdr:spPr>
    </xdr:pic>
    <xdr:clientData/>
  </xdr:twoCellAnchor>
  <xdr:twoCellAnchor editAs="oneCell">
    <xdr:from>
      <xdr:col>0</xdr:col>
      <xdr:colOff>0</xdr:colOff>
      <xdr:row>78</xdr:row>
      <xdr:rowOff>0</xdr:rowOff>
    </xdr:from>
    <xdr:to>
      <xdr:col>2</xdr:col>
      <xdr:colOff>19050</xdr:colOff>
      <xdr:row>155</xdr:row>
      <xdr:rowOff>57150</xdr:rowOff>
    </xdr:to>
    <xdr:pic>
      <xdr:nvPicPr>
        <xdr:cNvPr id="3" name="Obraz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507200"/>
          <a:ext cx="657225" cy="609600"/>
        </a:xfrm>
        <a:prstGeom prst="rect">
          <a:avLst/>
        </a:prstGeom>
        <a:noFill/>
        <a:ln w="9525">
          <a:noFill/>
          <a:miter lim="800000"/>
          <a:headEnd/>
          <a:tailEnd/>
        </a:ln>
      </xdr:spPr>
    </xdr:pic>
    <xdr:clientData/>
  </xdr:twoCellAnchor>
  <xdr:twoCellAnchor editAs="oneCell">
    <xdr:from>
      <xdr:col>0</xdr:col>
      <xdr:colOff>0</xdr:colOff>
      <xdr:row>154</xdr:row>
      <xdr:rowOff>0</xdr:rowOff>
    </xdr:from>
    <xdr:to>
      <xdr:col>2</xdr:col>
      <xdr:colOff>19050</xdr:colOff>
      <xdr:row>155</xdr:row>
      <xdr:rowOff>57150</xdr:rowOff>
    </xdr:to>
    <xdr:pic>
      <xdr:nvPicPr>
        <xdr:cNvPr id="4" name="Obraz 2">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507200"/>
          <a:ext cx="657225" cy="609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133350</xdr:colOff>
      <xdr:row>1</xdr:row>
      <xdr:rowOff>57150</xdr:rowOff>
    </xdr:to>
    <xdr:pic>
      <xdr:nvPicPr>
        <xdr:cNvPr id="2" name="Obraz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7225" cy="609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Kobie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ownloads/12x4%204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ormar/Dysk%20Google/_POZTS_/_Turnieje/2018-2019/2018.11.04%20-%202GP%20Senior&#243;w%20-%20Rzesz&#243;w/02_wtk_s_m_tg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icha&#322;/Desktop/Olimpiada/M%2020_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lista_te"/>
      <sheetName val="te"/>
      <sheetName val="protokol te"/>
      <sheetName val="klasyfikacja"/>
      <sheetName val="punktacja"/>
    </sheetNames>
    <sheetDataSet>
      <sheetData sheetId="0">
        <row r="3">
          <cell r="C3" t="str">
            <v>2. Świąteczny Turniej Tenisa Stołowego</v>
          </cell>
        </row>
        <row r="4">
          <cell r="C4" t="str">
            <v>Tarnobrzeg</v>
          </cell>
        </row>
        <row r="5">
          <cell r="C5" t="str">
            <v>16.12.2023 r.</v>
          </cell>
        </row>
        <row r="8">
          <cell r="C8" t="str">
            <v>gra pojedyncza kobiet</v>
          </cell>
        </row>
      </sheetData>
      <sheetData sheetId="1">
        <row r="8">
          <cell r="B8" t="str">
            <v>1.</v>
          </cell>
          <cell r="D8" t="str">
            <v>CHODUR Sylwia</v>
          </cell>
          <cell r="G8" t="str">
            <v>KTS Tarnobrzeg</v>
          </cell>
        </row>
        <row r="9">
          <cell r="B9" t="str">
            <v>2.</v>
          </cell>
          <cell r="D9" t="str">
            <v>CZECH Kamila</v>
          </cell>
          <cell r="G9" t="str">
            <v>KTS Tarnobrzeg</v>
          </cell>
        </row>
        <row r="10">
          <cell r="B10" t="str">
            <v>3.</v>
          </cell>
          <cell r="D10" t="str">
            <v>PAJKIERT Patrycja</v>
          </cell>
          <cell r="G10" t="str">
            <v>Trzebuska</v>
          </cell>
        </row>
        <row r="11">
          <cell r="B11" t="str">
            <v>4.</v>
          </cell>
          <cell r="D11" t="str">
            <v>TECHMAN Paulina</v>
          </cell>
          <cell r="G11" t="str">
            <v>Kraczkowa</v>
          </cell>
        </row>
        <row r="63">
          <cell r="A63" t="str">
            <v>Obsługa komputerowa: Marek WOREK</v>
          </cell>
          <cell r="I63" t="str">
            <v>Sędzia Główny Jakub KORDYŚ</v>
          </cell>
        </row>
      </sheetData>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lista_te"/>
      <sheetName val="te"/>
      <sheetName val="protokol te"/>
      <sheetName val="turniej GŁówny"/>
      <sheetName val="protokol TG"/>
      <sheetName val="turniej Pocieszenia"/>
      <sheetName val="protokol TP"/>
      <sheetName val="klasyfikacja "/>
    </sheetNames>
    <sheetDataSet>
      <sheetData sheetId="0">
        <row r="3">
          <cell r="C3" t="str">
            <v>2. Świąteczny Turniej Tenisa Stołowego</v>
          </cell>
        </row>
        <row r="4">
          <cell r="C4" t="str">
            <v>Tarnobrzeg</v>
          </cell>
        </row>
        <row r="5">
          <cell r="C5" t="str">
            <v>16.12.2023 r.</v>
          </cell>
        </row>
        <row r="8">
          <cell r="C8" t="str">
            <v>gra pojedyncza mężczyzn</v>
          </cell>
        </row>
      </sheetData>
      <sheetData sheetId="1">
        <row r="8">
          <cell r="B8">
            <v>1</v>
          </cell>
          <cell r="D8" t="str">
            <v>SZUMILAS Władysław</v>
          </cell>
          <cell r="G8" t="str">
            <v>UKS Sokół Żabno</v>
          </cell>
        </row>
        <row r="9">
          <cell r="B9">
            <v>2</v>
          </cell>
          <cell r="D9" t="str">
            <v>BEDNARSKI Marcin</v>
          </cell>
          <cell r="G9" t="str">
            <v>Świniary</v>
          </cell>
        </row>
        <row r="10">
          <cell r="B10">
            <v>3</v>
          </cell>
          <cell r="D10" t="str">
            <v>STOSZKO Artur</v>
          </cell>
          <cell r="G10" t="str">
            <v>UKS FORTEM Pawęzów</v>
          </cell>
        </row>
        <row r="11">
          <cell r="B11">
            <v>4</v>
          </cell>
          <cell r="D11" t="str">
            <v>MRZYGŁÓD Tomasz</v>
          </cell>
          <cell r="G11" t="str">
            <v>KTS Tarnobrzeg</v>
          </cell>
        </row>
        <row r="12">
          <cell r="B12">
            <v>5</v>
          </cell>
          <cell r="D12" t="str">
            <v>MACHULA Roman</v>
          </cell>
          <cell r="G12" t="str">
            <v>Sandomierz</v>
          </cell>
        </row>
        <row r="13">
          <cell r="B13">
            <v>6</v>
          </cell>
          <cell r="D13" t="str">
            <v>KLOCEK Krzysztof</v>
          </cell>
          <cell r="G13" t="str">
            <v>Łętownia</v>
          </cell>
        </row>
        <row r="14">
          <cell r="B14">
            <v>7</v>
          </cell>
          <cell r="D14" t="str">
            <v>CZECH Artur</v>
          </cell>
          <cell r="G14" t="str">
            <v>KTS Tarnobrzeg</v>
          </cell>
        </row>
        <row r="15">
          <cell r="B15">
            <v>8</v>
          </cell>
          <cell r="D15" t="str">
            <v>BIAŁEK Adam</v>
          </cell>
          <cell r="G15" t="str">
            <v>Skopanie</v>
          </cell>
        </row>
        <row r="16">
          <cell r="B16">
            <v>9</v>
          </cell>
          <cell r="D16" t="str">
            <v>CHMIELOWIEC Mateusz</v>
          </cell>
          <cell r="G16" t="str">
            <v>Dąbrowica</v>
          </cell>
        </row>
        <row r="17">
          <cell r="B17">
            <v>10</v>
          </cell>
          <cell r="D17" t="str">
            <v>CZECH Marcin</v>
          </cell>
          <cell r="G17" t="str">
            <v>KTS Tarnobrzeg</v>
          </cell>
        </row>
        <row r="18">
          <cell r="B18">
            <v>11</v>
          </cell>
          <cell r="D18" t="str">
            <v>WODKA Stanisław</v>
          </cell>
          <cell r="G18" t="str">
            <v>Stalowa Wola</v>
          </cell>
        </row>
        <row r="19">
          <cell r="B19">
            <v>12</v>
          </cell>
          <cell r="D19" t="str">
            <v>GÓRECZNY Szczepan</v>
          </cell>
          <cell r="G19" t="str">
            <v>Stalowa Wola</v>
          </cell>
        </row>
        <row r="20">
          <cell r="B20">
            <v>13</v>
          </cell>
          <cell r="D20" t="str">
            <v>JEŻ Grzegorz</v>
          </cell>
          <cell r="G20" t="str">
            <v>Stalowa Wola</v>
          </cell>
        </row>
        <row r="21">
          <cell r="B21">
            <v>14</v>
          </cell>
          <cell r="D21" t="str">
            <v>STAŃKO Dominik</v>
          </cell>
          <cell r="G21" t="str">
            <v>Łętownia</v>
          </cell>
        </row>
        <row r="22">
          <cell r="B22">
            <v>15</v>
          </cell>
          <cell r="D22" t="str">
            <v>TETLA Tomasz</v>
          </cell>
          <cell r="G22" t="str">
            <v>Stany</v>
          </cell>
        </row>
        <row r="23">
          <cell r="B23">
            <v>16</v>
          </cell>
          <cell r="D23" t="str">
            <v>PYTEL Adam</v>
          </cell>
          <cell r="G23" t="str">
            <v>KTS Tarnobrzeg</v>
          </cell>
        </row>
        <row r="24">
          <cell r="B24">
            <v>17</v>
          </cell>
          <cell r="D24" t="str">
            <v>BARYŁA Karol</v>
          </cell>
          <cell r="G24" t="str">
            <v>Tarnobrzeg</v>
          </cell>
        </row>
        <row r="25">
          <cell r="B25">
            <v>18</v>
          </cell>
          <cell r="D25" t="str">
            <v>BEDNARSKI Damian</v>
          </cell>
          <cell r="G25" t="str">
            <v>Świniary</v>
          </cell>
        </row>
        <row r="26">
          <cell r="B26">
            <v>19</v>
          </cell>
          <cell r="D26" t="str">
            <v>BOCHNIEWICZ Krzysztof</v>
          </cell>
          <cell r="G26" t="str">
            <v>Tarnobrzeg</v>
          </cell>
        </row>
        <row r="27">
          <cell r="B27">
            <v>20</v>
          </cell>
          <cell r="D27" t="str">
            <v>BOGACZ Andrzej</v>
          </cell>
          <cell r="G27" t="str">
            <v>Tarnobrzeg</v>
          </cell>
        </row>
        <row r="28">
          <cell r="B28">
            <v>21</v>
          </cell>
          <cell r="D28" t="str">
            <v>CHODUR Paweł</v>
          </cell>
          <cell r="G28" t="str">
            <v>Tarnobrzeg</v>
          </cell>
        </row>
        <row r="29">
          <cell r="B29">
            <v>22</v>
          </cell>
          <cell r="D29" t="str">
            <v>DRZAZGA Andrzej</v>
          </cell>
          <cell r="G29" t="str">
            <v>Stalowa Wola</v>
          </cell>
        </row>
        <row r="30">
          <cell r="B30">
            <v>23</v>
          </cell>
          <cell r="D30" t="str">
            <v>DUDA Sławomir</v>
          </cell>
          <cell r="G30" t="str">
            <v>Tarnobrzeg</v>
          </cell>
        </row>
        <row r="31">
          <cell r="B31">
            <v>24</v>
          </cell>
          <cell r="D31" t="str">
            <v>DYL Dawid</v>
          </cell>
          <cell r="G31" t="str">
            <v>Tarnobrzeg</v>
          </cell>
        </row>
        <row r="32">
          <cell r="B32">
            <v>25</v>
          </cell>
          <cell r="D32" t="str">
            <v>GRĄZKA Adam</v>
          </cell>
          <cell r="G32" t="str">
            <v>Tarnobrzeg</v>
          </cell>
        </row>
        <row r="33">
          <cell r="B33">
            <v>26</v>
          </cell>
          <cell r="D33" t="str">
            <v>JANECZKO Konrad</v>
          </cell>
          <cell r="G33" t="str">
            <v>Wydrza</v>
          </cell>
        </row>
        <row r="34">
          <cell r="B34">
            <v>27</v>
          </cell>
          <cell r="D34" t="str">
            <v>KAMIŃSKI Alan</v>
          </cell>
          <cell r="G34" t="str">
            <v>Tarnobrzeg</v>
          </cell>
        </row>
        <row r="35">
          <cell r="B35">
            <v>28</v>
          </cell>
          <cell r="D35" t="str">
            <v>KRUK Wacław</v>
          </cell>
          <cell r="G35" t="str">
            <v>Sandomierz</v>
          </cell>
        </row>
        <row r="36">
          <cell r="B36">
            <v>29</v>
          </cell>
          <cell r="D36" t="str">
            <v>KULIG Wojciech</v>
          </cell>
          <cell r="G36" t="str">
            <v>Tarnobrzeg</v>
          </cell>
        </row>
        <row r="37">
          <cell r="B37">
            <v>30</v>
          </cell>
          <cell r="D37" t="str">
            <v>MATYKA Dominik</v>
          </cell>
          <cell r="G37" t="str">
            <v>Grębów</v>
          </cell>
        </row>
        <row r="38">
          <cell r="B38">
            <v>31</v>
          </cell>
          <cell r="D38" t="str">
            <v>NAGÓRZAŃSKI Seweryn</v>
          </cell>
          <cell r="G38" t="str">
            <v>UKS Sokół Żabno</v>
          </cell>
        </row>
        <row r="39">
          <cell r="B39">
            <v>32</v>
          </cell>
          <cell r="D39" t="str">
            <v>NOWAK Karol</v>
          </cell>
          <cell r="G39" t="str">
            <v>Tarnobrzeg</v>
          </cell>
        </row>
        <row r="40">
          <cell r="B40">
            <v>33</v>
          </cell>
          <cell r="D40" t="str">
            <v>PIECHOWICZ Arkadiusz</v>
          </cell>
          <cell r="G40" t="str">
            <v>Tarnobrzeg</v>
          </cell>
        </row>
        <row r="41">
          <cell r="B41">
            <v>34</v>
          </cell>
          <cell r="D41" t="str">
            <v>POTYRAK Łukasz</v>
          </cell>
          <cell r="G41" t="str">
            <v>Tarnobrzeg</v>
          </cell>
        </row>
        <row r="42">
          <cell r="B42">
            <v>35</v>
          </cell>
          <cell r="D42" t="str">
            <v>SKAWINA Jakub</v>
          </cell>
          <cell r="G42" t="str">
            <v>Rzeszów</v>
          </cell>
        </row>
        <row r="43">
          <cell r="B43">
            <v>36</v>
          </cell>
          <cell r="D43" t="str">
            <v>NOWAK Marek</v>
          </cell>
          <cell r="G43" t="str">
            <v>Tarnobrzeg</v>
          </cell>
        </row>
        <row r="44">
          <cell r="B44">
            <v>37</v>
          </cell>
          <cell r="D44" t="str">
            <v>STARZ Andrzej</v>
          </cell>
          <cell r="G44" t="str">
            <v>Tarnobrzeg</v>
          </cell>
        </row>
        <row r="45">
          <cell r="B45">
            <v>38</v>
          </cell>
          <cell r="D45" t="str">
            <v>ABRAMCZYK Jacek</v>
          </cell>
          <cell r="G45" t="str">
            <v>Tarnobrzeg</v>
          </cell>
        </row>
        <row r="46">
          <cell r="B46">
            <v>39</v>
          </cell>
          <cell r="D46" t="str">
            <v>SUSKI Stanisław</v>
          </cell>
          <cell r="G46" t="str">
            <v>Tarnobrzeg</v>
          </cell>
        </row>
        <row r="47">
          <cell r="B47">
            <v>40</v>
          </cell>
          <cell r="D47" t="str">
            <v>URBAŃSKI Artur</v>
          </cell>
          <cell r="G47" t="str">
            <v>Tarnobrzeg</v>
          </cell>
        </row>
        <row r="48">
          <cell r="B48">
            <v>41</v>
          </cell>
          <cell r="D48" t="str">
            <v>WALEC Mieczysław</v>
          </cell>
          <cell r="G48" t="str">
            <v>Stalowa Wola</v>
          </cell>
        </row>
        <row r="49">
          <cell r="B49">
            <v>42</v>
          </cell>
          <cell r="D49" t="str">
            <v>WILKUTOWSKI Paweł</v>
          </cell>
          <cell r="G49" t="str">
            <v>Tarnobrzeg</v>
          </cell>
        </row>
        <row r="50">
          <cell r="B50">
            <v>43</v>
          </cell>
          <cell r="D50" t="str">
            <v>ZYCH Tadeusz</v>
          </cell>
          <cell r="G50" t="str">
            <v>Jadachy</v>
          </cell>
        </row>
        <row r="51">
          <cell r="B51">
            <v>44</v>
          </cell>
          <cell r="D51" t="str">
            <v>SUDOŁ Andrzej</v>
          </cell>
          <cell r="G51" t="str">
            <v>Alfredówka</v>
          </cell>
        </row>
        <row r="52">
          <cell r="B52">
            <v>45</v>
          </cell>
          <cell r="D52">
            <v>45</v>
          </cell>
          <cell r="G52">
            <v>45</v>
          </cell>
        </row>
        <row r="53">
          <cell r="B53">
            <v>46</v>
          </cell>
          <cell r="D53">
            <v>46</v>
          </cell>
          <cell r="G53">
            <v>46</v>
          </cell>
        </row>
        <row r="54">
          <cell r="B54">
            <v>47</v>
          </cell>
          <cell r="D54">
            <v>47</v>
          </cell>
          <cell r="G54">
            <v>47</v>
          </cell>
        </row>
        <row r="55">
          <cell r="B55">
            <v>48</v>
          </cell>
          <cell r="D55">
            <v>48</v>
          </cell>
          <cell r="G55">
            <v>48</v>
          </cell>
        </row>
        <row r="61">
          <cell r="G61" t="str">
            <v xml:space="preserve"> </v>
          </cell>
        </row>
      </sheetData>
      <sheetData sheetId="2">
        <row r="1">
          <cell r="E1" t="str">
            <v>2. Świąteczny Turniej Tenisa Stołowego, Tarnobrzeg 16.12.2023 r.</v>
          </cell>
        </row>
        <row r="3">
          <cell r="A3" t="str">
            <v>gra pojedyncza mężczyzn</v>
          </cell>
        </row>
        <row r="188">
          <cell r="F188" t="str">
            <v>A1</v>
          </cell>
          <cell r="G188" t="str">
            <v>SZUMILAS Władysław</v>
          </cell>
        </row>
        <row r="189">
          <cell r="F189" t="str">
            <v>B1</v>
          </cell>
          <cell r="G189" t="str">
            <v>JANECZKO Konrad</v>
          </cell>
        </row>
        <row r="190">
          <cell r="F190" t="str">
            <v>C1</v>
          </cell>
          <cell r="G190" t="str">
            <v>STOSZKO Artur</v>
          </cell>
        </row>
        <row r="191">
          <cell r="F191" t="str">
            <v>D1</v>
          </cell>
          <cell r="G191" t="str">
            <v>MRZYGŁÓD Tomasz</v>
          </cell>
        </row>
        <row r="192">
          <cell r="F192" t="str">
            <v>E1</v>
          </cell>
          <cell r="G192" t="str">
            <v>SUDOŁ Andrzej</v>
          </cell>
        </row>
        <row r="193">
          <cell r="F193" t="str">
            <v>F1</v>
          </cell>
          <cell r="G193" t="str">
            <v>KLOCEK Krzysztof</v>
          </cell>
        </row>
        <row r="194">
          <cell r="F194" t="str">
            <v>G1</v>
          </cell>
          <cell r="G194" t="str">
            <v>NAGÓRZAŃSKI Seweryn</v>
          </cell>
        </row>
        <row r="195">
          <cell r="F195" t="str">
            <v>H1</v>
          </cell>
          <cell r="G195" t="str">
            <v>BIAŁEK Adam</v>
          </cell>
        </row>
        <row r="196">
          <cell r="F196" t="str">
            <v>I1</v>
          </cell>
          <cell r="G196" t="str">
            <v>PYTEL Adam</v>
          </cell>
        </row>
        <row r="197">
          <cell r="F197" t="str">
            <v>J1</v>
          </cell>
          <cell r="G197" t="str">
            <v>TETLA Tomasz</v>
          </cell>
        </row>
        <row r="198">
          <cell r="F198" t="str">
            <v>K1</v>
          </cell>
          <cell r="G198" t="str">
            <v>STAŃKO Dominik</v>
          </cell>
        </row>
        <row r="199">
          <cell r="F199" t="str">
            <v>L1</v>
          </cell>
          <cell r="G199" t="str">
            <v>JEŻ Grzegorz</v>
          </cell>
        </row>
        <row r="200">
          <cell r="F200" t="str">
            <v>K2</v>
          </cell>
          <cell r="G200" t="str">
            <v>WODKA Stanisław</v>
          </cell>
        </row>
        <row r="201">
          <cell r="F201" t="str">
            <v>L2</v>
          </cell>
          <cell r="G201" t="str">
            <v>GÓRECZNY Szczepan</v>
          </cell>
        </row>
        <row r="202">
          <cell r="F202" t="str">
            <v>I2</v>
          </cell>
          <cell r="G202" t="str">
            <v>URBAŃSKI Artur</v>
          </cell>
        </row>
        <row r="203">
          <cell r="F203" t="str">
            <v>J2</v>
          </cell>
          <cell r="G203" t="str">
            <v>CZECH Marcin</v>
          </cell>
        </row>
        <row r="204">
          <cell r="F204" t="str">
            <v>G2</v>
          </cell>
          <cell r="G204" t="str">
            <v>CZECH Artur</v>
          </cell>
        </row>
        <row r="205">
          <cell r="F205" t="str">
            <v>H2</v>
          </cell>
          <cell r="G205" t="str">
            <v>WALEC Mieczysław</v>
          </cell>
        </row>
        <row r="206">
          <cell r="F206" t="str">
            <v>E2</v>
          </cell>
          <cell r="G206" t="str">
            <v>BOGACZ Andrzej</v>
          </cell>
        </row>
        <row r="207">
          <cell r="F207" t="str">
            <v>F2</v>
          </cell>
          <cell r="G207" t="str">
            <v>ZYCH Tadeusz</v>
          </cell>
        </row>
        <row r="208">
          <cell r="F208" t="str">
            <v>C2</v>
          </cell>
          <cell r="G208" t="str">
            <v>DRZAZGA Andrzej</v>
          </cell>
        </row>
        <row r="209">
          <cell r="F209" t="str">
            <v>D2</v>
          </cell>
          <cell r="G209" t="str">
            <v>KRUK Wacław</v>
          </cell>
        </row>
        <row r="210">
          <cell r="F210" t="str">
            <v>A2</v>
          </cell>
          <cell r="G210" t="str">
            <v>DYL Dawid</v>
          </cell>
        </row>
        <row r="211">
          <cell r="F211" t="str">
            <v>B2</v>
          </cell>
          <cell r="G211" t="str">
            <v>BEDNARSKI Marcin</v>
          </cell>
        </row>
      </sheetData>
      <sheetData sheetId="3"/>
      <sheetData sheetId="4">
        <row r="24">
          <cell r="O24" t="str">
            <v>JEŻ Grzegorz</v>
          </cell>
        </row>
        <row r="40">
          <cell r="O40" t="str">
            <v>STAŃKO Dominik</v>
          </cell>
        </row>
        <row r="163">
          <cell r="F163" t="str">
            <v>PYTEL Adam</v>
          </cell>
        </row>
        <row r="164">
          <cell r="C164" t="str">
            <v>TETLA Tomasz</v>
          </cell>
        </row>
        <row r="180">
          <cell r="I180" t="str">
            <v>SZUMILAS Władysław</v>
          </cell>
          <cell r="O180" t="str">
            <v>WODKA Stanisław</v>
          </cell>
        </row>
        <row r="182">
          <cell r="F182" t="str">
            <v>STOSZKO Artur</v>
          </cell>
        </row>
        <row r="183">
          <cell r="L183" t="str">
            <v>URBAŃSKI Artur</v>
          </cell>
        </row>
        <row r="189">
          <cell r="C189" t="str">
            <v>CZECH Artur</v>
          </cell>
        </row>
        <row r="191">
          <cell r="C191" t="str">
            <v>BIAŁEK Adam</v>
          </cell>
        </row>
        <row r="193">
          <cell r="C193" t="str">
            <v>SUDOŁ Andrzej</v>
          </cell>
        </row>
        <row r="195">
          <cell r="C195" t="str">
            <v>MRZYGŁÓD Tomasz</v>
          </cell>
        </row>
        <row r="197">
          <cell r="C197" t="str">
            <v>GÓRECZNY Szczepan</v>
          </cell>
        </row>
        <row r="199">
          <cell r="C199" t="str">
            <v>KLOCEK Krzysztof</v>
          </cell>
        </row>
        <row r="201">
          <cell r="C201" t="str">
            <v>NAGÓRZAŃSKI Seweryn</v>
          </cell>
        </row>
        <row r="203">
          <cell r="C203" t="str">
            <v>JANECZKO Konrad</v>
          </cell>
        </row>
        <row r="209">
          <cell r="C209" t="str">
            <v>CZECH Marcin</v>
          </cell>
        </row>
        <row r="211">
          <cell r="C211" t="str">
            <v>BEDNARSKI Marcin</v>
          </cell>
        </row>
        <row r="213">
          <cell r="C213" t="str">
            <v>DRZAZGA Andrzej</v>
          </cell>
        </row>
        <row r="215">
          <cell r="C215" t="str">
            <v>ZYCH Tadeusz</v>
          </cell>
        </row>
        <row r="217">
          <cell r="C217" t="str">
            <v>BOGACZ Andrzej</v>
          </cell>
        </row>
        <row r="219">
          <cell r="C219" t="str">
            <v>KRUK Wacław</v>
          </cell>
        </row>
        <row r="221">
          <cell r="C221" t="str">
            <v>DYL Dawid</v>
          </cell>
        </row>
        <row r="223">
          <cell r="C223" t="str">
            <v>WALEC Mieczysław</v>
          </cell>
        </row>
      </sheetData>
      <sheetData sheetId="5"/>
      <sheetData sheetId="6">
        <row r="10">
          <cell r="F10" t="str">
            <v>GRĄZKA Adam</v>
          </cell>
        </row>
        <row r="13">
          <cell r="C13" t="str">
            <v>WILKUTOWSKI Paweł</v>
          </cell>
        </row>
        <row r="15">
          <cell r="C15" t="str">
            <v>SUSKI Stanisław</v>
          </cell>
        </row>
        <row r="17">
          <cell r="C17" t="str">
            <v>CHMIELOWIEC Mateusz</v>
          </cell>
        </row>
        <row r="22">
          <cell r="F22" t="str">
            <v>NOWAK Karol</v>
          </cell>
        </row>
        <row r="26">
          <cell r="F26" t="str">
            <v>MACHULA Roman</v>
          </cell>
        </row>
        <row r="31">
          <cell r="C31" t="str">
            <v>NOWAK Marek</v>
          </cell>
        </row>
        <row r="33">
          <cell r="C33" t="str">
            <v>ABRAMCZYK Jacek</v>
          </cell>
        </row>
        <row r="35">
          <cell r="C35" t="str">
            <v>MATYKA Dominik</v>
          </cell>
        </row>
        <row r="38">
          <cell r="F38" t="str">
            <v>CHODUR Paweł</v>
          </cell>
        </row>
        <row r="42">
          <cell r="F42" t="str">
            <v>KAMIŃSKI Alan</v>
          </cell>
        </row>
        <row r="45">
          <cell r="C45" t="str">
            <v>KULIG Wojciech</v>
          </cell>
        </row>
        <row r="47">
          <cell r="C47" t="str">
            <v>STARZ Andrzej</v>
          </cell>
        </row>
        <row r="49">
          <cell r="C49" t="str">
            <v>SKAWINA Jakub</v>
          </cell>
        </row>
        <row r="54">
          <cell r="F54" t="str">
            <v>BOCHNIEWICZ Krzysztof</v>
          </cell>
        </row>
        <row r="58">
          <cell r="F58" t="str">
            <v>BEDNARSKI Damian</v>
          </cell>
        </row>
        <row r="63">
          <cell r="C63" t="str">
            <v>POTYRAK Łukasz</v>
          </cell>
        </row>
        <row r="65">
          <cell r="C65" t="str">
            <v>PIECHOWICZ Arkadiusz</v>
          </cell>
        </row>
        <row r="67">
          <cell r="C67" t="str">
            <v>BARYŁA Karol</v>
          </cell>
        </row>
        <row r="70">
          <cell r="F70" t="str">
            <v>DUDA Sławomir</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lista"/>
      <sheetName val="turniej"/>
      <sheetName val="klasyfikacja"/>
      <sheetName val="protokol"/>
      <sheetName val="punktacja"/>
    </sheetNames>
    <sheetDataSet>
      <sheetData sheetId="0">
        <row r="3">
          <cell r="C3" t="str">
            <v>2. Grand Prix Podkarpacia Seniorów</v>
          </cell>
        </row>
        <row r="4">
          <cell r="C4" t="str">
            <v>Rzeszów</v>
          </cell>
        </row>
        <row r="5">
          <cell r="C5" t="str">
            <v>04.11.2018 r.</v>
          </cell>
        </row>
        <row r="6">
          <cell r="B6" t="str">
            <v>Sędzia Główny:</v>
          </cell>
          <cell r="C6" t="str">
            <v>Jakub KORDYŚ</v>
          </cell>
        </row>
        <row r="7">
          <cell r="B7" t="str">
            <v>Obsługa komputerowa:</v>
          </cell>
          <cell r="C7" t="str">
            <v>Marek WOREK</v>
          </cell>
        </row>
        <row r="8">
          <cell r="C8" t="str">
            <v>kategoria seniorów</v>
          </cell>
        </row>
      </sheetData>
      <sheetData sheetId="1">
        <row r="8">
          <cell r="B8" t="str">
            <v>1.</v>
          </cell>
        </row>
      </sheetData>
      <sheetData sheetId="2">
        <row r="9">
          <cell r="R9" t="str">
            <v>1 runda</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lista"/>
      <sheetName val="turniej"/>
      <sheetName val="klasyfikacja"/>
      <sheetName val="protokol"/>
      <sheetName val="punktacja"/>
    </sheetNames>
    <sheetDataSet>
      <sheetData sheetId="0">
        <row r="3">
          <cell r="C3" t="str">
            <v xml:space="preserve">24. Podkarpacka Olimpiada Tenisa Stołowego
</v>
          </cell>
        </row>
        <row r="6">
          <cell r="B6" t="str">
            <v>Sędzia Główny:</v>
          </cell>
          <cell r="C6" t="str">
            <v>Jakub Kordyś</v>
          </cell>
        </row>
        <row r="7">
          <cell r="B7" t="str">
            <v>Obsługa komputerowa:</v>
          </cell>
          <cell r="C7" t="str">
            <v>Marek WOREK</v>
          </cell>
        </row>
      </sheetData>
      <sheetData sheetId="1"/>
      <sheetData sheetId="2"/>
      <sheetData sheetId="3"/>
      <sheetData sheetId="4" refreshError="1"/>
      <sheetData sheetId="5"/>
    </sheetDataSet>
  </externalBook>
</externalLink>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BX40"/>
  <sheetViews>
    <sheetView tabSelected="1" zoomScale="80" zoomScaleNormal="80" workbookViewId="0">
      <selection activeCell="BH16" sqref="BH16"/>
    </sheetView>
  </sheetViews>
  <sheetFormatPr defaultColWidth="8" defaultRowHeight="17.399999999999999"/>
  <cols>
    <col min="1" max="1" width="2" style="2" customWidth="1"/>
    <col min="2" max="2" width="5.3984375" style="5" customWidth="1"/>
    <col min="3" max="3" width="2.3984375" style="5" customWidth="1"/>
    <col min="4" max="4" width="1.19921875" style="5" customWidth="1"/>
    <col min="5" max="5" width="2.3984375" style="5" customWidth="1"/>
    <col min="6" max="6" width="4.19921875" style="2" customWidth="1"/>
    <col min="7" max="7" width="5" style="6" customWidth="1"/>
    <col min="8" max="8" width="24.8984375" style="7" customWidth="1"/>
    <col min="9" max="9" width="2.69921875" style="2" customWidth="1"/>
    <col min="10" max="10" width="0.69921875" style="2" customWidth="1"/>
    <col min="11" max="11" width="2.8984375" style="2" customWidth="1"/>
    <col min="12" max="17" width="2.69921875" style="2" customWidth="1"/>
    <col min="18" max="18" width="0.69921875" style="2" customWidth="1"/>
    <col min="19" max="19" width="2.8984375" style="2" customWidth="1"/>
    <col min="20" max="25" width="2.69921875" style="2" customWidth="1"/>
    <col min="26" max="26" width="0.69921875" style="2" customWidth="1"/>
    <col min="27" max="27" width="2.8984375" style="2" customWidth="1"/>
    <col min="28" max="33" width="2.69921875" style="2" customWidth="1"/>
    <col min="34" max="34" width="0.69921875" style="2" customWidth="1"/>
    <col min="35" max="35" width="2.8984375" style="2" customWidth="1"/>
    <col min="36" max="40" width="2.69921875" style="2" customWidth="1"/>
    <col min="41" max="41" width="2.69921875" style="2" hidden="1" customWidth="1"/>
    <col min="42" max="42" width="0.69921875" style="2" hidden="1" customWidth="1"/>
    <col min="43" max="43" width="2.8984375" style="2" hidden="1" customWidth="1"/>
    <col min="44" max="52" width="2.69921875" style="2" hidden="1" customWidth="1"/>
    <col min="53" max="53" width="5.59765625" style="2" customWidth="1"/>
    <col min="54" max="54" width="3.19921875" style="2" customWidth="1"/>
    <col min="55" max="55" width="0.69921875" style="2" customWidth="1"/>
    <col min="56" max="56" width="3.19921875" style="2" customWidth="1"/>
    <col min="57" max="57" width="3.69921875" style="2" customWidth="1"/>
    <col min="58" max="58" width="0.69921875" style="2" customWidth="1"/>
    <col min="59" max="59" width="3.69921875" style="2" customWidth="1"/>
    <col min="60" max="60" width="5.59765625" style="2" customWidth="1"/>
    <col min="61" max="61" width="8" style="2"/>
    <col min="62" max="62" width="8" style="3"/>
    <col min="63" max="65" width="5" style="4" customWidth="1"/>
    <col min="66" max="66" width="8" style="3"/>
    <col min="67" max="67" width="17.5" style="3" customWidth="1"/>
    <col min="68" max="68" width="8" style="3"/>
    <col min="69" max="69" width="17.19921875" style="3" customWidth="1"/>
    <col min="70" max="70" width="8" style="3"/>
    <col min="71" max="71" width="11.5" style="3" customWidth="1"/>
    <col min="72" max="72" width="3.19921875" style="3" customWidth="1"/>
    <col min="73" max="73" width="16.5" style="3" customWidth="1"/>
    <col min="74" max="74" width="8" style="2"/>
    <col min="75" max="75" width="3.8984375" style="2" customWidth="1"/>
    <col min="76" max="76" width="4.69921875" style="2" customWidth="1"/>
    <col min="77" max="16384" width="8" style="2"/>
  </cols>
  <sheetData>
    <row r="1" spans="2:76" ht="43.5" customHeight="1">
      <c r="B1" s="1"/>
      <c r="C1" s="1"/>
      <c r="D1" s="1"/>
      <c r="E1" s="1"/>
      <c r="F1" s="436" t="str">
        <f>IF([1]info!C3="","",CONCATENATE([1]info!C3,", ",[1]info!C4," ",[1]info!C5))</f>
        <v>2. Świąteczny Turniej Tenisa Stołowego, Tarnobrzeg 16.12.2023 r.</v>
      </c>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1"/>
    </row>
    <row r="2" spans="2:76" ht="15" customHeight="1"/>
    <row r="3" spans="2:76" ht="28.5" customHeight="1">
      <c r="B3" s="437" t="str">
        <f>[1]info!C8</f>
        <v>gra pojedyncza kobiet</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row>
    <row r="4" spans="2:76" ht="20.100000000000001" customHeight="1">
      <c r="B4" s="438" t="s">
        <v>0</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J4" s="8"/>
    </row>
    <row r="5" spans="2:76" ht="17.399999999999999" customHeight="1" thickBot="1"/>
    <row r="6" spans="2:76" ht="17.399999999999999" customHeight="1">
      <c r="B6" s="439" t="s">
        <v>1</v>
      </c>
      <c r="C6" s="441" t="s">
        <v>2</v>
      </c>
      <c r="D6" s="442"/>
      <c r="E6" s="443"/>
      <c r="F6" s="447" t="s">
        <v>3</v>
      </c>
      <c r="G6" s="448"/>
      <c r="H6" s="449"/>
      <c r="I6" s="422">
        <v>1</v>
      </c>
      <c r="J6" s="423"/>
      <c r="K6" s="423"/>
      <c r="L6" s="423"/>
      <c r="M6" s="423"/>
      <c r="N6" s="423"/>
      <c r="O6" s="423"/>
      <c r="P6" s="423"/>
      <c r="Q6" s="422">
        <v>2</v>
      </c>
      <c r="R6" s="423"/>
      <c r="S6" s="423"/>
      <c r="T6" s="423"/>
      <c r="U6" s="423"/>
      <c r="V6" s="423"/>
      <c r="W6" s="423"/>
      <c r="X6" s="424"/>
      <c r="Y6" s="422">
        <v>3</v>
      </c>
      <c r="Z6" s="423"/>
      <c r="AA6" s="423"/>
      <c r="AB6" s="423"/>
      <c r="AC6" s="423"/>
      <c r="AD6" s="423"/>
      <c r="AE6" s="423"/>
      <c r="AF6" s="424"/>
      <c r="AG6" s="422">
        <v>4</v>
      </c>
      <c r="AH6" s="423"/>
      <c r="AI6" s="423"/>
      <c r="AJ6" s="423"/>
      <c r="AK6" s="423"/>
      <c r="AL6" s="423"/>
      <c r="AM6" s="423"/>
      <c r="AN6" s="424"/>
      <c r="AO6" s="422">
        <v>5</v>
      </c>
      <c r="AP6" s="423"/>
      <c r="AQ6" s="423"/>
      <c r="AR6" s="423"/>
      <c r="AS6" s="423"/>
      <c r="AT6" s="423"/>
      <c r="AU6" s="423"/>
      <c r="AV6" s="424"/>
      <c r="AW6" s="9"/>
      <c r="AX6" s="9"/>
      <c r="AY6" s="9"/>
      <c r="AZ6" s="9"/>
      <c r="BA6" s="428" t="s">
        <v>4</v>
      </c>
      <c r="BB6" s="430" t="s">
        <v>5</v>
      </c>
      <c r="BC6" s="431"/>
      <c r="BD6" s="432"/>
      <c r="BE6" s="430" t="s">
        <v>6</v>
      </c>
      <c r="BF6" s="431"/>
      <c r="BG6" s="432"/>
      <c r="BH6" s="433" t="s">
        <v>7</v>
      </c>
      <c r="BI6" s="435" t="s">
        <v>7</v>
      </c>
    </row>
    <row r="7" spans="2:76" ht="17.399999999999999" customHeight="1" thickBot="1">
      <c r="B7" s="440"/>
      <c r="C7" s="444"/>
      <c r="D7" s="445"/>
      <c r="E7" s="446"/>
      <c r="F7" s="10" t="s">
        <v>8</v>
      </c>
      <c r="G7" s="408" t="s">
        <v>9</v>
      </c>
      <c r="H7" s="409"/>
      <c r="I7" s="425"/>
      <c r="J7" s="426"/>
      <c r="K7" s="426"/>
      <c r="L7" s="426"/>
      <c r="M7" s="426"/>
      <c r="N7" s="426"/>
      <c r="O7" s="426"/>
      <c r="P7" s="426"/>
      <c r="Q7" s="425"/>
      <c r="R7" s="426"/>
      <c r="S7" s="426"/>
      <c r="T7" s="426"/>
      <c r="U7" s="426"/>
      <c r="V7" s="426"/>
      <c r="W7" s="426"/>
      <c r="X7" s="427"/>
      <c r="Y7" s="425"/>
      <c r="Z7" s="426"/>
      <c r="AA7" s="426"/>
      <c r="AB7" s="426"/>
      <c r="AC7" s="426"/>
      <c r="AD7" s="426"/>
      <c r="AE7" s="426"/>
      <c r="AF7" s="427"/>
      <c r="AG7" s="425"/>
      <c r="AH7" s="426"/>
      <c r="AI7" s="426"/>
      <c r="AJ7" s="426"/>
      <c r="AK7" s="426"/>
      <c r="AL7" s="426"/>
      <c r="AM7" s="426"/>
      <c r="AN7" s="427"/>
      <c r="AO7" s="425"/>
      <c r="AP7" s="426"/>
      <c r="AQ7" s="426"/>
      <c r="AR7" s="426"/>
      <c r="AS7" s="426"/>
      <c r="AT7" s="426"/>
      <c r="AU7" s="426"/>
      <c r="AV7" s="427"/>
      <c r="AW7" s="11"/>
      <c r="AX7" s="11"/>
      <c r="AY7" s="11"/>
      <c r="AZ7" s="11"/>
      <c r="BA7" s="429"/>
      <c r="BB7" s="410" t="s">
        <v>10</v>
      </c>
      <c r="BC7" s="411"/>
      <c r="BD7" s="412"/>
      <c r="BE7" s="413" t="s">
        <v>10</v>
      </c>
      <c r="BF7" s="414"/>
      <c r="BG7" s="415"/>
      <c r="BH7" s="434"/>
      <c r="BI7" s="435"/>
      <c r="BJ7" s="12" t="s">
        <v>11</v>
      </c>
      <c r="BK7" s="12" t="s">
        <v>12</v>
      </c>
      <c r="BL7" s="12" t="s">
        <v>2</v>
      </c>
      <c r="BM7" s="12" t="s">
        <v>1</v>
      </c>
      <c r="BN7" s="12" t="s">
        <v>13</v>
      </c>
      <c r="BO7" s="12" t="s">
        <v>14</v>
      </c>
      <c r="BP7" s="12" t="s">
        <v>13</v>
      </c>
      <c r="BQ7" s="12" t="s">
        <v>15</v>
      </c>
      <c r="BR7" s="416" t="s">
        <v>16</v>
      </c>
      <c r="BS7" s="417"/>
      <c r="BT7" s="12" t="s">
        <v>17</v>
      </c>
      <c r="BU7" s="12" t="s">
        <v>18</v>
      </c>
    </row>
    <row r="8" spans="2:76" ht="17.399999999999999" customHeight="1" thickBot="1">
      <c r="B8" s="13"/>
      <c r="C8" s="14">
        <v>1</v>
      </c>
      <c r="D8" s="15" t="s">
        <v>19</v>
      </c>
      <c r="E8" s="16">
        <v>4</v>
      </c>
      <c r="F8" s="367">
        <v>1</v>
      </c>
      <c r="G8" s="369" t="str">
        <f>IF([1]lista_te!B8="1.",[1]lista_te!D8,"")</f>
        <v>CHODUR Sylwia</v>
      </c>
      <c r="H8" s="370"/>
      <c r="I8" s="418"/>
      <c r="J8" s="418"/>
      <c r="K8" s="418"/>
      <c r="L8" s="418"/>
      <c r="M8" s="418"/>
      <c r="N8" s="418"/>
      <c r="O8" s="418"/>
      <c r="P8" s="419"/>
      <c r="Q8" s="401">
        <v>3</v>
      </c>
      <c r="R8" s="402" t="s">
        <v>20</v>
      </c>
      <c r="S8" s="403">
        <v>0</v>
      </c>
      <c r="T8" s="17">
        <v>11</v>
      </c>
      <c r="U8" s="17">
        <v>11</v>
      </c>
      <c r="V8" s="17">
        <v>11</v>
      </c>
      <c r="W8" s="17"/>
      <c r="X8" s="17"/>
      <c r="Y8" s="401">
        <v>0</v>
      </c>
      <c r="Z8" s="402" t="s">
        <v>20</v>
      </c>
      <c r="AA8" s="403">
        <v>3</v>
      </c>
      <c r="AB8" s="17">
        <v>6</v>
      </c>
      <c r="AC8" s="17">
        <v>3</v>
      </c>
      <c r="AD8" s="17">
        <v>5</v>
      </c>
      <c r="AE8" s="17"/>
      <c r="AF8" s="17"/>
      <c r="AG8" s="401">
        <v>0</v>
      </c>
      <c r="AH8" s="402" t="s">
        <v>20</v>
      </c>
      <c r="AI8" s="407">
        <v>3</v>
      </c>
      <c r="AJ8" s="17">
        <v>6</v>
      </c>
      <c r="AK8" s="17">
        <v>3</v>
      </c>
      <c r="AL8" s="17">
        <v>3</v>
      </c>
      <c r="AM8" s="17"/>
      <c r="AN8" s="17"/>
      <c r="AO8" s="401"/>
      <c r="AP8" s="402" t="s">
        <v>20</v>
      </c>
      <c r="AQ8" s="403"/>
      <c r="AR8" s="17"/>
      <c r="AS8" s="17"/>
      <c r="AT8" s="17"/>
      <c r="AU8" s="17"/>
      <c r="AV8" s="18"/>
      <c r="AW8" s="405">
        <f>IF(Q8="",0,IF(Q8=3,2,1))</f>
        <v>2</v>
      </c>
      <c r="AX8" s="406">
        <f>IF(Y8="",0,IF(Y8=3,2,1))</f>
        <v>1</v>
      </c>
      <c r="AY8" s="406">
        <f>IF(AG8="",0,IF(AG8=3,2,1))</f>
        <v>1</v>
      </c>
      <c r="AZ8" s="398">
        <f>IF(AO8="",0,IF(AO8=3,2,1))</f>
        <v>0</v>
      </c>
      <c r="BA8" s="399">
        <f>SUM(AW8:AZ9)</f>
        <v>4</v>
      </c>
      <c r="BB8" s="19">
        <f>SUM(Q8,Y8,AG8,AO8)</f>
        <v>3</v>
      </c>
      <c r="BC8" s="20" t="s">
        <v>20</v>
      </c>
      <c r="BD8" s="21">
        <f>SUM(S8,AA8,AI8,AQ8)</f>
        <v>6</v>
      </c>
      <c r="BE8" s="22">
        <f>SUM(T8:X8,AB8:AF8,AJ8:AN8,AR8:AV8)</f>
        <v>59</v>
      </c>
      <c r="BF8" s="23" t="s">
        <v>20</v>
      </c>
      <c r="BG8" s="24">
        <f>SUM(T9:X9,AB9:AF9,AJ9:AN9,AR9:AV9)</f>
        <v>70</v>
      </c>
      <c r="BH8" s="400">
        <v>3</v>
      </c>
      <c r="BI8" s="373">
        <f>IF(BA8&lt;&gt;0,RANK(BA8,BA8:BA15),"")</f>
        <v>3</v>
      </c>
      <c r="BJ8" s="25">
        <v>1</v>
      </c>
      <c r="BK8" s="26" t="s">
        <v>21</v>
      </c>
      <c r="BL8" s="26" t="str">
        <f t="shared" ref="BL8:BL13" si="0">CONCATENATE(C8,D8,E8)</f>
        <v>1-4</v>
      </c>
      <c r="BM8" s="26" t="str">
        <f t="shared" ref="BM8:BM13" si="1">CONCATENATE("stół ",B8)</f>
        <v xml:space="preserve">stół </v>
      </c>
      <c r="BN8" s="27">
        <f>C8</f>
        <v>1</v>
      </c>
      <c r="BO8" s="26" t="str">
        <f>VLOOKUP(BN8,$BT$8:$BU$12,2,FALSE)</f>
        <v>CHODUR Sylwia</v>
      </c>
      <c r="BP8" s="27">
        <f t="shared" ref="BP8:BP13" si="2">E8</f>
        <v>4</v>
      </c>
      <c r="BQ8" s="26" t="str">
        <f>VLOOKUP(BP8,$BT$8:$BU$12,2,FALSE)</f>
        <v>TECHMAN Paulina</v>
      </c>
      <c r="BR8" s="25">
        <v>1</v>
      </c>
      <c r="BS8" s="26" t="s">
        <v>21</v>
      </c>
      <c r="BT8" s="26">
        <v>1</v>
      </c>
      <c r="BU8" s="28" t="str">
        <f>G8</f>
        <v>CHODUR Sylwia</v>
      </c>
      <c r="BV8" s="29"/>
      <c r="BW8" s="6"/>
      <c r="BX8" s="6"/>
    </row>
    <row r="9" spans="2:76" ht="17.399999999999999" customHeight="1" thickBot="1">
      <c r="B9" s="13"/>
      <c r="C9" s="30">
        <v>2</v>
      </c>
      <c r="D9" s="31" t="s">
        <v>19</v>
      </c>
      <c r="E9" s="32">
        <v>3</v>
      </c>
      <c r="F9" s="368"/>
      <c r="G9" s="337" t="str">
        <f>IF([1]lista_te!B8="1.",[1]lista_te!G8,"")</f>
        <v>KTS Tarnobrzeg</v>
      </c>
      <c r="H9" s="338"/>
      <c r="I9" s="420"/>
      <c r="J9" s="420"/>
      <c r="K9" s="420"/>
      <c r="L9" s="420"/>
      <c r="M9" s="420"/>
      <c r="N9" s="420"/>
      <c r="O9" s="420"/>
      <c r="P9" s="421"/>
      <c r="Q9" s="379"/>
      <c r="R9" s="380"/>
      <c r="S9" s="381"/>
      <c r="T9" s="33">
        <v>2</v>
      </c>
      <c r="U9" s="33">
        <v>1</v>
      </c>
      <c r="V9" s="33">
        <v>1</v>
      </c>
      <c r="W9" s="33"/>
      <c r="X9" s="33"/>
      <c r="Y9" s="384"/>
      <c r="Z9" s="385"/>
      <c r="AA9" s="404"/>
      <c r="AB9" s="36">
        <v>11</v>
      </c>
      <c r="AC9" s="36">
        <v>11</v>
      </c>
      <c r="AD9" s="36">
        <v>11</v>
      </c>
      <c r="AE9" s="36"/>
      <c r="AF9" s="36"/>
      <c r="AG9" s="379"/>
      <c r="AH9" s="380"/>
      <c r="AI9" s="387"/>
      <c r="AJ9" s="36">
        <v>11</v>
      </c>
      <c r="AK9" s="36">
        <v>11</v>
      </c>
      <c r="AL9" s="36">
        <v>11</v>
      </c>
      <c r="AM9" s="36"/>
      <c r="AN9" s="36"/>
      <c r="AO9" s="384"/>
      <c r="AP9" s="385"/>
      <c r="AQ9" s="404"/>
      <c r="AR9" s="36"/>
      <c r="AS9" s="36"/>
      <c r="AT9" s="36"/>
      <c r="AU9" s="36"/>
      <c r="AV9" s="37"/>
      <c r="AW9" s="348"/>
      <c r="AX9" s="350"/>
      <c r="AY9" s="350"/>
      <c r="AZ9" s="330"/>
      <c r="BA9" s="332"/>
      <c r="BB9" s="376">
        <f>IF(BD8=0,"-",BB8/BD8)</f>
        <v>0.5</v>
      </c>
      <c r="BC9" s="377"/>
      <c r="BD9" s="378"/>
      <c r="BE9" s="377">
        <f>IF(BG8=0,"-",BE8/BG8)</f>
        <v>0.84285714285714286</v>
      </c>
      <c r="BF9" s="377"/>
      <c r="BG9" s="377"/>
      <c r="BH9" s="334"/>
      <c r="BI9" s="373"/>
      <c r="BJ9" s="25">
        <v>2</v>
      </c>
      <c r="BK9" s="26" t="s">
        <v>21</v>
      </c>
      <c r="BL9" s="26" t="str">
        <f t="shared" si="0"/>
        <v>2-3</v>
      </c>
      <c r="BM9" s="26" t="str">
        <f t="shared" si="1"/>
        <v xml:space="preserve">stół </v>
      </c>
      <c r="BN9" s="27">
        <f t="shared" ref="BN9:BN10" si="3">C9</f>
        <v>2</v>
      </c>
      <c r="BO9" s="26" t="str">
        <f t="shared" ref="BO9:BO13" si="4">VLOOKUP(BN9,$BT$8:$BU$12,2,FALSE)</f>
        <v>CZECH Kamila</v>
      </c>
      <c r="BP9" s="27">
        <f t="shared" si="2"/>
        <v>3</v>
      </c>
      <c r="BQ9" s="26" t="str">
        <f t="shared" ref="BQ9:BQ13" si="5">VLOOKUP(BP9,$BT$8:$BU$12,2,FALSE)</f>
        <v>PAJKIERT Patrycja</v>
      </c>
      <c r="BR9" s="25">
        <v>1</v>
      </c>
      <c r="BS9" s="26" t="s">
        <v>21</v>
      </c>
      <c r="BT9" s="26">
        <v>2</v>
      </c>
      <c r="BU9" s="28" t="str">
        <f>G10</f>
        <v>CZECH Kamila</v>
      </c>
      <c r="BV9" s="29"/>
      <c r="BW9" s="6"/>
      <c r="BX9" s="6"/>
    </row>
    <row r="10" spans="2:76" ht="17.399999999999999" customHeight="1" thickBot="1">
      <c r="B10" s="13"/>
      <c r="C10" s="30">
        <v>1</v>
      </c>
      <c r="D10" s="31" t="s">
        <v>19</v>
      </c>
      <c r="E10" s="32">
        <v>3</v>
      </c>
      <c r="F10" s="367">
        <v>2</v>
      </c>
      <c r="G10" s="369" t="str">
        <f>IF([1]lista_te!B9="2.",[1]lista_te!D9,"")</f>
        <v>CZECH Kamila</v>
      </c>
      <c r="H10" s="370"/>
      <c r="I10" s="371">
        <f>IF(S8="","",S8)</f>
        <v>0</v>
      </c>
      <c r="J10" s="352" t="s">
        <v>20</v>
      </c>
      <c r="K10" s="354">
        <f>IF(Q8="","",Q8)</f>
        <v>3</v>
      </c>
      <c r="L10" s="38">
        <f>IF(T9="","",T9)</f>
        <v>2</v>
      </c>
      <c r="M10" s="38">
        <f>IF(U9="","",U9)</f>
        <v>1</v>
      </c>
      <c r="N10" s="38">
        <f>IF(V9="","",V9)</f>
        <v>1</v>
      </c>
      <c r="O10" s="38" t="str">
        <f>IF(W9="","",W9)</f>
        <v/>
      </c>
      <c r="P10" s="38" t="str">
        <f>IF(X9="","",X9)</f>
        <v/>
      </c>
      <c r="Q10" s="397"/>
      <c r="R10" s="397"/>
      <c r="S10" s="397"/>
      <c r="T10" s="397"/>
      <c r="U10" s="397"/>
      <c r="V10" s="397"/>
      <c r="W10" s="397"/>
      <c r="X10" s="397"/>
      <c r="Y10" s="342">
        <v>0</v>
      </c>
      <c r="Z10" s="344" t="s">
        <v>20</v>
      </c>
      <c r="AA10" s="346">
        <v>3</v>
      </c>
      <c r="AB10" s="33">
        <v>1</v>
      </c>
      <c r="AC10" s="33">
        <v>1</v>
      </c>
      <c r="AD10" s="33">
        <v>2</v>
      </c>
      <c r="AE10" s="33"/>
      <c r="AF10" s="33"/>
      <c r="AG10" s="342">
        <v>0</v>
      </c>
      <c r="AH10" s="344" t="s">
        <v>20</v>
      </c>
      <c r="AI10" s="395">
        <v>3</v>
      </c>
      <c r="AJ10" s="33">
        <v>1</v>
      </c>
      <c r="AK10" s="33">
        <v>3</v>
      </c>
      <c r="AL10" s="33">
        <v>0</v>
      </c>
      <c r="AM10" s="33"/>
      <c r="AN10" s="33"/>
      <c r="AO10" s="342"/>
      <c r="AP10" s="344" t="s">
        <v>20</v>
      </c>
      <c r="AQ10" s="346"/>
      <c r="AR10" s="33"/>
      <c r="AS10" s="33"/>
      <c r="AT10" s="33"/>
      <c r="AU10" s="33"/>
      <c r="AV10" s="39"/>
      <c r="AW10" s="393">
        <f>IF(I10="",0,IF(I10=3,2,1))</f>
        <v>1</v>
      </c>
      <c r="AX10" s="394">
        <f>IF(Y10="",0,IF(Y10=3,2,1))</f>
        <v>1</v>
      </c>
      <c r="AY10" s="394">
        <f>IF(AG10="",0,IF(AG10=3,2,1))</f>
        <v>1</v>
      </c>
      <c r="AZ10" s="392">
        <f>IF(AO10="",0,IF(AO10=3,2,1))</f>
        <v>0</v>
      </c>
      <c r="BA10" s="332">
        <f>SUM(AW10:AZ11)</f>
        <v>3</v>
      </c>
      <c r="BB10" s="40">
        <f>SUM(I10,Y10,AG10,AO10)</f>
        <v>0</v>
      </c>
      <c r="BC10" s="41" t="s">
        <v>20</v>
      </c>
      <c r="BD10" s="42">
        <f>SUM(K10,AA10,AI10,AQ10)</f>
        <v>9</v>
      </c>
      <c r="BE10" s="43">
        <f>SUM(L10:P10,AB10:AF10,AJ10:AN10,AR10:AV10)</f>
        <v>12</v>
      </c>
      <c r="BF10" s="44" t="s">
        <v>20</v>
      </c>
      <c r="BG10" s="45">
        <f>SUM(L11:P11,AB11:AF11,AJ11:AN11,AR11:AV11)</f>
        <v>99</v>
      </c>
      <c r="BH10" s="334">
        <v>4</v>
      </c>
      <c r="BI10" s="373">
        <f>IF(BA10&lt;&gt;0,RANK(BA10,BA8:BA15),"")</f>
        <v>4</v>
      </c>
      <c r="BJ10" s="25">
        <v>3</v>
      </c>
      <c r="BK10" s="26" t="s">
        <v>21</v>
      </c>
      <c r="BL10" s="26" t="str">
        <f t="shared" si="0"/>
        <v>1-3</v>
      </c>
      <c r="BM10" s="26" t="str">
        <f t="shared" si="1"/>
        <v xml:space="preserve">stół </v>
      </c>
      <c r="BN10" s="27">
        <f t="shared" si="3"/>
        <v>1</v>
      </c>
      <c r="BO10" s="26" t="str">
        <f t="shared" si="4"/>
        <v>CHODUR Sylwia</v>
      </c>
      <c r="BP10" s="27">
        <f t="shared" si="2"/>
        <v>3</v>
      </c>
      <c r="BQ10" s="26" t="str">
        <f t="shared" si="5"/>
        <v>PAJKIERT Patrycja</v>
      </c>
      <c r="BR10" s="25">
        <v>1</v>
      </c>
      <c r="BS10" s="26" t="s">
        <v>21</v>
      </c>
      <c r="BT10" s="26">
        <v>3</v>
      </c>
      <c r="BU10" s="28" t="str">
        <f>G12</f>
        <v>PAJKIERT Patrycja</v>
      </c>
      <c r="BV10" s="29"/>
      <c r="BW10" s="6"/>
      <c r="BX10" s="6"/>
    </row>
    <row r="11" spans="2:76" ht="17.399999999999999" customHeight="1" thickBot="1">
      <c r="B11" s="13"/>
      <c r="C11" s="30">
        <v>2</v>
      </c>
      <c r="D11" s="31" t="s">
        <v>19</v>
      </c>
      <c r="E11" s="46">
        <v>4</v>
      </c>
      <c r="F11" s="368"/>
      <c r="G11" s="374" t="str">
        <f>IF([1]lista_te!B9="2.",[1]lista_te!G9,"")</f>
        <v>KTS Tarnobrzeg</v>
      </c>
      <c r="H11" s="375"/>
      <c r="I11" s="396"/>
      <c r="J11" s="382"/>
      <c r="K11" s="383"/>
      <c r="L11" s="38">
        <f>IF(T8="","",T8)</f>
        <v>11</v>
      </c>
      <c r="M11" s="38">
        <f>IF(U8="","",U8)</f>
        <v>11</v>
      </c>
      <c r="N11" s="38">
        <f>IF(V8="","",V8)</f>
        <v>11</v>
      </c>
      <c r="O11" s="38" t="str">
        <f>IF(W8="","",W8)</f>
        <v/>
      </c>
      <c r="P11" s="38" t="str">
        <f>IF(X8="","",X8)</f>
        <v/>
      </c>
      <c r="Q11" s="397"/>
      <c r="R11" s="397"/>
      <c r="S11" s="397"/>
      <c r="T11" s="397"/>
      <c r="U11" s="397"/>
      <c r="V11" s="397"/>
      <c r="W11" s="397"/>
      <c r="X11" s="397"/>
      <c r="Y11" s="379"/>
      <c r="Z11" s="380"/>
      <c r="AA11" s="381"/>
      <c r="AB11" s="33">
        <v>11</v>
      </c>
      <c r="AC11" s="33">
        <v>11</v>
      </c>
      <c r="AD11" s="33">
        <v>11</v>
      </c>
      <c r="AE11" s="33"/>
      <c r="AF11" s="33"/>
      <c r="AG11" s="379"/>
      <c r="AH11" s="380"/>
      <c r="AI11" s="387"/>
      <c r="AJ11" s="33">
        <v>11</v>
      </c>
      <c r="AK11" s="33">
        <v>11</v>
      </c>
      <c r="AL11" s="33">
        <v>11</v>
      </c>
      <c r="AM11" s="33"/>
      <c r="AN11" s="33"/>
      <c r="AO11" s="379"/>
      <c r="AP11" s="380"/>
      <c r="AQ11" s="381"/>
      <c r="AR11" s="33"/>
      <c r="AS11" s="33"/>
      <c r="AT11" s="33"/>
      <c r="AU11" s="33"/>
      <c r="AV11" s="39"/>
      <c r="AW11" s="393"/>
      <c r="AX11" s="394"/>
      <c r="AY11" s="394"/>
      <c r="AZ11" s="392"/>
      <c r="BA11" s="332"/>
      <c r="BB11" s="376">
        <f>IF(BD10=0,"-",BB10/BD10)</f>
        <v>0</v>
      </c>
      <c r="BC11" s="377"/>
      <c r="BD11" s="378"/>
      <c r="BE11" s="377">
        <f>IF(BG10=0,"-",BE10/BG10)</f>
        <v>0.12121212121212122</v>
      </c>
      <c r="BF11" s="377"/>
      <c r="BG11" s="377"/>
      <c r="BH11" s="334"/>
      <c r="BI11" s="373"/>
      <c r="BJ11" s="25">
        <v>4</v>
      </c>
      <c r="BK11" s="26" t="s">
        <v>21</v>
      </c>
      <c r="BL11" s="26" t="str">
        <f t="shared" si="0"/>
        <v>2-4</v>
      </c>
      <c r="BM11" s="26" t="str">
        <f t="shared" si="1"/>
        <v xml:space="preserve">stół </v>
      </c>
      <c r="BN11" s="27">
        <f>C11</f>
        <v>2</v>
      </c>
      <c r="BO11" s="26" t="str">
        <f t="shared" si="4"/>
        <v>CZECH Kamila</v>
      </c>
      <c r="BP11" s="27">
        <f t="shared" si="2"/>
        <v>4</v>
      </c>
      <c r="BQ11" s="26" t="str">
        <f t="shared" si="5"/>
        <v>TECHMAN Paulina</v>
      </c>
      <c r="BR11" s="25">
        <v>1</v>
      </c>
      <c r="BS11" s="26" t="s">
        <v>21</v>
      </c>
      <c r="BT11" s="26">
        <v>4</v>
      </c>
      <c r="BU11" s="28" t="str">
        <f>G14</f>
        <v>TECHMAN Paulina</v>
      </c>
      <c r="BV11" s="29"/>
      <c r="BW11" s="6"/>
      <c r="BX11" s="6"/>
    </row>
    <row r="12" spans="2:76" ht="17.399999999999999" customHeight="1" thickBot="1">
      <c r="B12" s="13"/>
      <c r="C12" s="30">
        <v>1</v>
      </c>
      <c r="D12" s="31" t="s">
        <v>19</v>
      </c>
      <c r="E12" s="46">
        <v>2</v>
      </c>
      <c r="F12" s="367">
        <v>3</v>
      </c>
      <c r="G12" s="369" t="str">
        <f>IF([1]lista_te!B10="3.",[1]lista_te!D10,"")</f>
        <v>PAJKIERT Patrycja</v>
      </c>
      <c r="H12" s="370"/>
      <c r="I12" s="388">
        <f>IF(AA8="","",AA8)</f>
        <v>3</v>
      </c>
      <c r="J12" s="389" t="s">
        <v>20</v>
      </c>
      <c r="K12" s="390">
        <f>IF(Y8="","",Y8)</f>
        <v>0</v>
      </c>
      <c r="L12" s="50">
        <f>IF(AB9="","",AB9)</f>
        <v>11</v>
      </c>
      <c r="M12" s="50">
        <f>IF(AC9="","",AC9)</f>
        <v>11</v>
      </c>
      <c r="N12" s="50">
        <f>IF(AD9="","",AD9)</f>
        <v>11</v>
      </c>
      <c r="O12" s="50" t="str">
        <f>IF(AE9="","",AE9)</f>
        <v/>
      </c>
      <c r="P12" s="51" t="str">
        <f>IF(AF9="","",AF9)</f>
        <v/>
      </c>
      <c r="Q12" s="356">
        <f>IF(AA10="","",AA10)</f>
        <v>3</v>
      </c>
      <c r="R12" s="352" t="s">
        <v>20</v>
      </c>
      <c r="S12" s="354">
        <f>IF(Y10="","",Y10)</f>
        <v>0</v>
      </c>
      <c r="T12" s="38">
        <f>IF(AB11="","",AB11)</f>
        <v>11</v>
      </c>
      <c r="U12" s="38">
        <f>IF(AC11="","",AC11)</f>
        <v>11</v>
      </c>
      <c r="V12" s="38">
        <f>IF(AD11="","",AD11)</f>
        <v>11</v>
      </c>
      <c r="W12" s="38" t="str">
        <f>IF(AE11="","",AE11)</f>
        <v/>
      </c>
      <c r="X12" s="38" t="str">
        <f>IF(AF11="","",AF11)</f>
        <v/>
      </c>
      <c r="Y12" s="361"/>
      <c r="Z12" s="361"/>
      <c r="AA12" s="361"/>
      <c r="AB12" s="361"/>
      <c r="AC12" s="361"/>
      <c r="AD12" s="361"/>
      <c r="AE12" s="361"/>
      <c r="AF12" s="361"/>
      <c r="AG12" s="384">
        <v>3</v>
      </c>
      <c r="AH12" s="385" t="s">
        <v>20</v>
      </c>
      <c r="AI12" s="386">
        <v>1</v>
      </c>
      <c r="AJ12" s="52">
        <v>11</v>
      </c>
      <c r="AK12" s="52">
        <v>11</v>
      </c>
      <c r="AL12" s="52">
        <v>4</v>
      </c>
      <c r="AM12" s="52">
        <v>11</v>
      </c>
      <c r="AN12" s="52"/>
      <c r="AO12" s="342"/>
      <c r="AP12" s="344" t="s">
        <v>20</v>
      </c>
      <c r="AQ12" s="346"/>
      <c r="AR12" s="33"/>
      <c r="AS12" s="33"/>
      <c r="AT12" s="33"/>
      <c r="AU12" s="33"/>
      <c r="AV12" s="39"/>
      <c r="AW12" s="348">
        <f>IF(I12="",0,IF(I12=3,2,1))</f>
        <v>2</v>
      </c>
      <c r="AX12" s="350">
        <f>IF(Q12="",0,IF(Q12=3,2,1))</f>
        <v>2</v>
      </c>
      <c r="AY12" s="350">
        <f>IF(AG12="",0,IF(AG12=3,2,1))</f>
        <v>2</v>
      </c>
      <c r="AZ12" s="330">
        <f>IF(AO12="",0,IF(AO12=3,2,1))</f>
        <v>0</v>
      </c>
      <c r="BA12" s="332">
        <f>SUM(AW12:AZ13)</f>
        <v>6</v>
      </c>
      <c r="BB12" s="40">
        <f>SUM(I12,Q12,AG12,AO12,)</f>
        <v>9</v>
      </c>
      <c r="BC12" s="41" t="s">
        <v>20</v>
      </c>
      <c r="BD12" s="42">
        <f>SUM(K12,S12,AI12,AQ12)</f>
        <v>1</v>
      </c>
      <c r="BE12" s="43">
        <f>SUM(L12:P12,T12:X12,AJ12:AN12,AR12:AV12,)</f>
        <v>103</v>
      </c>
      <c r="BF12" s="44" t="s">
        <v>20</v>
      </c>
      <c r="BG12" s="45">
        <f>SUM(L13:P13,T13:X13,AJ13:AN13,AR13:AV13)</f>
        <v>44</v>
      </c>
      <c r="BH12" s="334">
        <v>1</v>
      </c>
      <c r="BI12" s="373">
        <f>IF(BA12&lt;&gt;0,RANK(BA12,BA8:BA15),"")</f>
        <v>1</v>
      </c>
      <c r="BJ12" s="25">
        <v>5</v>
      </c>
      <c r="BK12" s="26" t="s">
        <v>21</v>
      </c>
      <c r="BL12" s="26" t="str">
        <f t="shared" si="0"/>
        <v>1-2</v>
      </c>
      <c r="BM12" s="26" t="str">
        <f t="shared" si="1"/>
        <v xml:space="preserve">stół </v>
      </c>
      <c r="BN12" s="27">
        <f>C12</f>
        <v>1</v>
      </c>
      <c r="BO12" s="26" t="str">
        <f t="shared" si="4"/>
        <v>CHODUR Sylwia</v>
      </c>
      <c r="BP12" s="27">
        <f t="shared" si="2"/>
        <v>2</v>
      </c>
      <c r="BQ12" s="26" t="str">
        <f t="shared" si="5"/>
        <v>CZECH Kamila</v>
      </c>
      <c r="BR12" s="25">
        <v>1</v>
      </c>
      <c r="BS12" s="26" t="s">
        <v>21</v>
      </c>
      <c r="BT12" s="26"/>
      <c r="BU12" s="28"/>
      <c r="BW12" s="6"/>
      <c r="BX12" s="6"/>
    </row>
    <row r="13" spans="2:76" ht="17.399999999999999" customHeight="1" thickBot="1">
      <c r="B13" s="13"/>
      <c r="C13" s="30">
        <v>3</v>
      </c>
      <c r="D13" s="31" t="s">
        <v>19</v>
      </c>
      <c r="E13" s="46">
        <v>4</v>
      </c>
      <c r="F13" s="368"/>
      <c r="G13" s="374" t="str">
        <f>IF([1]lista_te!B10="3.",[1]lista_te!G10,"")</f>
        <v>Trzebuska</v>
      </c>
      <c r="H13" s="375"/>
      <c r="I13" s="388"/>
      <c r="J13" s="389"/>
      <c r="K13" s="390"/>
      <c r="L13" s="53">
        <f>IF(AB8="","",AB8)</f>
        <v>6</v>
      </c>
      <c r="M13" s="53">
        <f>IF(AC8="","",AC8)</f>
        <v>3</v>
      </c>
      <c r="N13" s="53">
        <f>IF(AD8="","",AD8)</f>
        <v>5</v>
      </c>
      <c r="O13" s="53" t="str">
        <f>IF(AE8="","",AE8)</f>
        <v/>
      </c>
      <c r="P13" s="54" t="str">
        <f>IF(AF8="","",AF8)</f>
        <v/>
      </c>
      <c r="Q13" s="391"/>
      <c r="R13" s="382"/>
      <c r="S13" s="383"/>
      <c r="T13" s="38">
        <f>IF(AB10="","",AB10)</f>
        <v>1</v>
      </c>
      <c r="U13" s="38">
        <f>IF(AC10="","",AC10)</f>
        <v>1</v>
      </c>
      <c r="V13" s="38">
        <f>IF(AD10="","",AD10)</f>
        <v>2</v>
      </c>
      <c r="W13" s="38" t="str">
        <f>IF(AE10="","",AE10)</f>
        <v/>
      </c>
      <c r="X13" s="38" t="str">
        <f>IF(AF10="","",AF10)</f>
        <v/>
      </c>
      <c r="Y13" s="361"/>
      <c r="Z13" s="361"/>
      <c r="AA13" s="361"/>
      <c r="AB13" s="361"/>
      <c r="AC13" s="361"/>
      <c r="AD13" s="361"/>
      <c r="AE13" s="361"/>
      <c r="AF13" s="361"/>
      <c r="AG13" s="379"/>
      <c r="AH13" s="380"/>
      <c r="AI13" s="387"/>
      <c r="AJ13" s="33">
        <v>4</v>
      </c>
      <c r="AK13" s="33">
        <v>2</v>
      </c>
      <c r="AL13" s="33">
        <v>11</v>
      </c>
      <c r="AM13" s="33">
        <v>9</v>
      </c>
      <c r="AN13" s="33"/>
      <c r="AO13" s="379"/>
      <c r="AP13" s="380"/>
      <c r="AQ13" s="381"/>
      <c r="AR13" s="33"/>
      <c r="AS13" s="33"/>
      <c r="AT13" s="33"/>
      <c r="AU13" s="33"/>
      <c r="AV13" s="39"/>
      <c r="AW13" s="348"/>
      <c r="AX13" s="350"/>
      <c r="AY13" s="350"/>
      <c r="AZ13" s="330"/>
      <c r="BA13" s="332"/>
      <c r="BB13" s="376">
        <f>IF(BD12=0,"-",BB12/BD12)</f>
        <v>9</v>
      </c>
      <c r="BC13" s="377"/>
      <c r="BD13" s="378"/>
      <c r="BE13" s="377">
        <f>IF(BG12=0,"-",BE12/BG12)</f>
        <v>2.3409090909090908</v>
      </c>
      <c r="BF13" s="377"/>
      <c r="BG13" s="377"/>
      <c r="BH13" s="334"/>
      <c r="BI13" s="373"/>
      <c r="BJ13" s="55">
        <v>6</v>
      </c>
      <c r="BK13" s="56" t="s">
        <v>21</v>
      </c>
      <c r="BL13" s="56" t="str">
        <f t="shared" si="0"/>
        <v>3-4</v>
      </c>
      <c r="BM13" s="56" t="str">
        <f t="shared" si="1"/>
        <v xml:space="preserve">stół </v>
      </c>
      <c r="BN13" s="27">
        <f>C13</f>
        <v>3</v>
      </c>
      <c r="BO13" s="56" t="str">
        <f t="shared" si="4"/>
        <v>PAJKIERT Patrycja</v>
      </c>
      <c r="BP13" s="27">
        <f t="shared" si="2"/>
        <v>4</v>
      </c>
      <c r="BQ13" s="56" t="str">
        <f t="shared" si="5"/>
        <v>TECHMAN Paulina</v>
      </c>
      <c r="BR13" s="55">
        <v>1</v>
      </c>
      <c r="BS13" s="26" t="s">
        <v>21</v>
      </c>
      <c r="BT13" s="56"/>
      <c r="BU13" s="57"/>
      <c r="BW13" s="6"/>
      <c r="BX13" s="6"/>
    </row>
    <row r="14" spans="2:76" ht="17.399999999999999" customHeight="1" thickBot="1">
      <c r="B14" s="13"/>
      <c r="C14" s="30"/>
      <c r="D14" s="31"/>
      <c r="E14" s="46"/>
      <c r="F14" s="367">
        <v>4</v>
      </c>
      <c r="G14" s="369" t="str">
        <f>IF([1]lista_te!B11="4.",[1]lista_te!D11,"")</f>
        <v>TECHMAN Paulina</v>
      </c>
      <c r="H14" s="370"/>
      <c r="I14" s="371">
        <f>IF(AI8="","",AI8)</f>
        <v>3</v>
      </c>
      <c r="J14" s="352" t="s">
        <v>20</v>
      </c>
      <c r="K14" s="354">
        <f>IF(AG8="","",AG8)</f>
        <v>0</v>
      </c>
      <c r="L14" s="38">
        <f>IF(AJ9="","",AJ9)</f>
        <v>11</v>
      </c>
      <c r="M14" s="38">
        <f>IF(AK9="","",AK9)</f>
        <v>11</v>
      </c>
      <c r="N14" s="38">
        <f>IF(AL9="","",AL9)</f>
        <v>11</v>
      </c>
      <c r="O14" s="38" t="str">
        <f>IF(AM9="","",AM9)</f>
        <v/>
      </c>
      <c r="P14" s="38" t="str">
        <f>IF(AN9="","",AN9)</f>
        <v/>
      </c>
      <c r="Q14" s="356">
        <f>IF(AI10="","",AI10)</f>
        <v>3</v>
      </c>
      <c r="R14" s="352" t="s">
        <v>20</v>
      </c>
      <c r="S14" s="354">
        <f>IF(AG10="","",AG10)</f>
        <v>0</v>
      </c>
      <c r="T14" s="38">
        <f>IF(AJ11="","",AJ11)</f>
        <v>11</v>
      </c>
      <c r="U14" s="38">
        <f>IF(AK11="","",AK11)</f>
        <v>11</v>
      </c>
      <c r="V14" s="38">
        <f>IF(AL11="","",AL11)</f>
        <v>11</v>
      </c>
      <c r="W14" s="38" t="str">
        <f>IF(AM11="","",AM11)</f>
        <v/>
      </c>
      <c r="X14" s="38" t="str">
        <f>IF(AN11="","",AN11)</f>
        <v/>
      </c>
      <c r="Y14" s="356">
        <f>IF(AI12="","",AI12)</f>
        <v>1</v>
      </c>
      <c r="Z14" s="352" t="s">
        <v>20</v>
      </c>
      <c r="AA14" s="358">
        <f>IF(AG12="","",AG12)</f>
        <v>3</v>
      </c>
      <c r="AB14" s="38">
        <f>IF(AJ13="","",AJ13)</f>
        <v>4</v>
      </c>
      <c r="AC14" s="38">
        <f>IF(AK13="","",AK13)</f>
        <v>2</v>
      </c>
      <c r="AD14" s="38">
        <f>IF(AL13="","",AL13)</f>
        <v>11</v>
      </c>
      <c r="AE14" s="38">
        <f>IF(AM13="","",AM13)</f>
        <v>9</v>
      </c>
      <c r="AF14" s="38" t="str">
        <f>IF(AN13="","",AN13)</f>
        <v/>
      </c>
      <c r="AG14" s="360"/>
      <c r="AH14" s="361"/>
      <c r="AI14" s="361"/>
      <c r="AJ14" s="362"/>
      <c r="AK14" s="362"/>
      <c r="AL14" s="362"/>
      <c r="AM14" s="362"/>
      <c r="AN14" s="363"/>
      <c r="AO14" s="342"/>
      <c r="AP14" s="344" t="s">
        <v>20</v>
      </c>
      <c r="AQ14" s="346"/>
      <c r="AR14" s="33"/>
      <c r="AS14" s="33"/>
      <c r="AT14" s="33"/>
      <c r="AU14" s="33"/>
      <c r="AV14" s="39"/>
      <c r="AW14" s="348">
        <f>IF(I14="",0,IF(I14=3,2,1))</f>
        <v>2</v>
      </c>
      <c r="AX14" s="350">
        <f>IF(Q14="",0,IF(Q14=3,2,1))</f>
        <v>2</v>
      </c>
      <c r="AY14" s="350">
        <f>IF(Y14="",0,IF(Y14=3,2,1))</f>
        <v>1</v>
      </c>
      <c r="AZ14" s="330">
        <f>IF(AO14="",0,IF(AO14=3,2,1))</f>
        <v>0</v>
      </c>
      <c r="BA14" s="332">
        <f>SUM(AW14:AZ15)</f>
        <v>5</v>
      </c>
      <c r="BB14" s="40">
        <f>SUM(I14,Q14,Y14,AO14)</f>
        <v>7</v>
      </c>
      <c r="BC14" s="41" t="s">
        <v>20</v>
      </c>
      <c r="BD14" s="42">
        <f>SUM(K14,S14,AA14,AQ14)</f>
        <v>3</v>
      </c>
      <c r="BE14" s="43">
        <f>SUM(L14:P14,T14:X14,AB14:AF14,AR14:AV14)</f>
        <v>92</v>
      </c>
      <c r="BF14" s="44" t="s">
        <v>20</v>
      </c>
      <c r="BG14" s="45">
        <f>SUM(L15:P15,T15:X15,AB15:AF15,AR15:AV15)</f>
        <v>53</v>
      </c>
      <c r="BH14" s="334">
        <v>2</v>
      </c>
      <c r="BI14" s="336">
        <f>IF(BA14&lt;&gt;0,RANK(BA14,BA8:BA15),"")</f>
        <v>2</v>
      </c>
      <c r="BJ14" s="58"/>
      <c r="BK14" s="59"/>
      <c r="BL14" s="59"/>
      <c r="BM14" s="59"/>
      <c r="BN14" s="60"/>
      <c r="BO14" s="59"/>
      <c r="BP14" s="60"/>
      <c r="BQ14" s="59"/>
      <c r="BR14" s="61"/>
      <c r="BS14" s="59"/>
      <c r="BT14" s="59"/>
      <c r="BU14" s="61"/>
      <c r="BW14" s="6"/>
      <c r="BX14" s="6"/>
    </row>
    <row r="15" spans="2:76" ht="17.399999999999999" customHeight="1" thickBot="1">
      <c r="B15" s="13"/>
      <c r="C15" s="62"/>
      <c r="D15" s="63"/>
      <c r="E15" s="64"/>
      <c r="F15" s="368"/>
      <c r="G15" s="337" t="str">
        <f>IF([1]lista_te!B11="4.",[1]lista_te!G11,"")</f>
        <v>Kraczkowa</v>
      </c>
      <c r="H15" s="338"/>
      <c r="I15" s="372"/>
      <c r="J15" s="353"/>
      <c r="K15" s="355"/>
      <c r="L15" s="65">
        <f>IF(AJ8="","",AJ8)</f>
        <v>6</v>
      </c>
      <c r="M15" s="65">
        <f>IF(AK8="","",AK8)</f>
        <v>3</v>
      </c>
      <c r="N15" s="65">
        <f>IF(AL8="","",AL8)</f>
        <v>3</v>
      </c>
      <c r="O15" s="65" t="str">
        <f>IF(AM8="","",AM8)</f>
        <v/>
      </c>
      <c r="P15" s="65" t="str">
        <f>IF(AN8="","",AN8)</f>
        <v/>
      </c>
      <c r="Q15" s="357"/>
      <c r="R15" s="353"/>
      <c r="S15" s="355"/>
      <c r="T15" s="65">
        <f>IF(AJ10="","",AJ10)</f>
        <v>1</v>
      </c>
      <c r="U15" s="65">
        <f>IF(AK10="","",AK10)</f>
        <v>3</v>
      </c>
      <c r="V15" s="65">
        <f>IF(AL10="","",AL10)</f>
        <v>0</v>
      </c>
      <c r="W15" s="65" t="str">
        <f>IF(AM10="","",AM10)</f>
        <v/>
      </c>
      <c r="X15" s="65" t="str">
        <f>IF(AN10="","",AN10)</f>
        <v/>
      </c>
      <c r="Y15" s="357"/>
      <c r="Z15" s="353"/>
      <c r="AA15" s="359"/>
      <c r="AB15" s="65">
        <f>IF(AJ12="","",AJ12)</f>
        <v>11</v>
      </c>
      <c r="AC15" s="65">
        <f>IF(AK12="","",AK12)</f>
        <v>11</v>
      </c>
      <c r="AD15" s="65">
        <f>IF(AL12="","",AL12)</f>
        <v>4</v>
      </c>
      <c r="AE15" s="65">
        <f>IF(AM12="","",AM12)</f>
        <v>11</v>
      </c>
      <c r="AF15" s="65" t="str">
        <f>IF(AN12="","",AN12)</f>
        <v/>
      </c>
      <c r="AG15" s="364"/>
      <c r="AH15" s="365"/>
      <c r="AI15" s="365"/>
      <c r="AJ15" s="365"/>
      <c r="AK15" s="365"/>
      <c r="AL15" s="365"/>
      <c r="AM15" s="365"/>
      <c r="AN15" s="366"/>
      <c r="AO15" s="343"/>
      <c r="AP15" s="345"/>
      <c r="AQ15" s="347"/>
      <c r="AR15" s="66"/>
      <c r="AS15" s="66"/>
      <c r="AT15" s="66"/>
      <c r="AU15" s="66"/>
      <c r="AV15" s="67"/>
      <c r="AW15" s="349"/>
      <c r="AX15" s="351"/>
      <c r="AY15" s="351"/>
      <c r="AZ15" s="331"/>
      <c r="BA15" s="333"/>
      <c r="BB15" s="339">
        <f>IF(BD14=0,"-",BB14/BD14)</f>
        <v>2.3333333333333335</v>
      </c>
      <c r="BC15" s="340"/>
      <c r="BD15" s="341"/>
      <c r="BE15" s="340">
        <f>IF(BG14=0,"-",BE14/BG14)</f>
        <v>1.7358490566037736</v>
      </c>
      <c r="BF15" s="340"/>
      <c r="BG15" s="340"/>
      <c r="BH15" s="335"/>
      <c r="BI15" s="336"/>
      <c r="BJ15" s="68"/>
      <c r="BK15" s="69"/>
      <c r="BL15" s="69"/>
      <c r="BM15" s="69"/>
      <c r="BN15" s="70"/>
      <c r="BO15" s="69"/>
      <c r="BP15" s="70"/>
      <c r="BQ15" s="69"/>
      <c r="BR15" s="71"/>
      <c r="BS15" s="69"/>
      <c r="BT15" s="69"/>
      <c r="BU15" s="71"/>
      <c r="BW15" s="6"/>
      <c r="BX15" s="6"/>
    </row>
    <row r="40" spans="2:60">
      <c r="B40" s="72" t="str">
        <f>[1]lista_te!A63</f>
        <v>Obsługa komputerowa: Marek WOREK</v>
      </c>
      <c r="BH40" s="73" t="str">
        <f>[1]lista_te!I63</f>
        <v>Sędzia Główny Jakub KORDYŚ</v>
      </c>
    </row>
  </sheetData>
  <sheetProtection formatCells="0" formatColumns="0" formatRows="0" insertColumns="0" insertRows="0" insertHyperlinks="0" deleteColumns="0" deleteRows="0" sort="0" autoFilter="0" pivotTables="0"/>
  <protectedRanges>
    <protectedRange password="DC6F" sqref="BH8:BH15" name="edycja"/>
    <protectedRange password="DC6F" sqref="AG12:AI13 AO12:AQ15" name="edycja_4"/>
    <protectedRange password="DC6F" sqref="BI8:BI15" name="edycja_1"/>
  </protectedRanges>
  <mergeCells count="120">
    <mergeCell ref="F1:BG1"/>
    <mergeCell ref="B3:BH3"/>
    <mergeCell ref="B4:BH4"/>
    <mergeCell ref="B6:B7"/>
    <mergeCell ref="C6:E7"/>
    <mergeCell ref="F6:H6"/>
    <mergeCell ref="I6:P7"/>
    <mergeCell ref="Q6:X7"/>
    <mergeCell ref="Y6:AF7"/>
    <mergeCell ref="AG6:AN7"/>
    <mergeCell ref="G7:H7"/>
    <mergeCell ref="BB7:BD7"/>
    <mergeCell ref="BE7:BG7"/>
    <mergeCell ref="BR7:BS7"/>
    <mergeCell ref="F8:F9"/>
    <mergeCell ref="G8:H8"/>
    <mergeCell ref="I8:P9"/>
    <mergeCell ref="Q8:Q9"/>
    <mergeCell ref="R8:R9"/>
    <mergeCell ref="S8:S9"/>
    <mergeCell ref="AO6:AV7"/>
    <mergeCell ref="BA6:BA7"/>
    <mergeCell ref="BB6:BD6"/>
    <mergeCell ref="BE6:BG6"/>
    <mergeCell ref="BH6:BH7"/>
    <mergeCell ref="BI6:BI7"/>
    <mergeCell ref="BI8:BI9"/>
    <mergeCell ref="G9:H9"/>
    <mergeCell ref="BB9:BD9"/>
    <mergeCell ref="BE9:BG9"/>
    <mergeCell ref="AO8:AO9"/>
    <mergeCell ref="AP8:AP9"/>
    <mergeCell ref="AQ8:AQ9"/>
    <mergeCell ref="AW8:AW9"/>
    <mergeCell ref="AX8:AX9"/>
    <mergeCell ref="AY8:AY9"/>
    <mergeCell ref="Y8:Y9"/>
    <mergeCell ref="Z8:Z9"/>
    <mergeCell ref="AA8:AA9"/>
    <mergeCell ref="AG8:AG9"/>
    <mergeCell ref="AH8:AH9"/>
    <mergeCell ref="AI8:AI9"/>
    <mergeCell ref="F10:F11"/>
    <mergeCell ref="G10:H10"/>
    <mergeCell ref="I10:I11"/>
    <mergeCell ref="J10:J11"/>
    <mergeCell ref="K10:K11"/>
    <mergeCell ref="Q10:X11"/>
    <mergeCell ref="AZ8:AZ9"/>
    <mergeCell ref="BA8:BA9"/>
    <mergeCell ref="BH8:BH9"/>
    <mergeCell ref="AZ10:AZ11"/>
    <mergeCell ref="BA10:BA11"/>
    <mergeCell ref="BH10:BH11"/>
    <mergeCell ref="BI10:BI11"/>
    <mergeCell ref="G11:H11"/>
    <mergeCell ref="BB11:BD11"/>
    <mergeCell ref="BE11:BG11"/>
    <mergeCell ref="AO10:AO11"/>
    <mergeCell ref="AP10:AP11"/>
    <mergeCell ref="AQ10:AQ11"/>
    <mergeCell ref="AW10:AW11"/>
    <mergeCell ref="AX10:AX11"/>
    <mergeCell ref="AY10:AY11"/>
    <mergeCell ref="Y10:Y11"/>
    <mergeCell ref="Z10:Z11"/>
    <mergeCell ref="AA10:AA11"/>
    <mergeCell ref="AG10:AG11"/>
    <mergeCell ref="AH10:AH11"/>
    <mergeCell ref="AI10:AI11"/>
    <mergeCell ref="BI12:BI13"/>
    <mergeCell ref="G13:H13"/>
    <mergeCell ref="BB13:BD13"/>
    <mergeCell ref="BE13:BG13"/>
    <mergeCell ref="AO12:AO13"/>
    <mergeCell ref="AP12:AP13"/>
    <mergeCell ref="AQ12:AQ13"/>
    <mergeCell ref="AW12:AW13"/>
    <mergeCell ref="AX12:AX13"/>
    <mergeCell ref="AY12:AY13"/>
    <mergeCell ref="R12:R13"/>
    <mergeCell ref="S12:S13"/>
    <mergeCell ref="Y12:AF13"/>
    <mergeCell ref="AG12:AG13"/>
    <mergeCell ref="AH12:AH13"/>
    <mergeCell ref="AI12:AI13"/>
    <mergeCell ref="G12:H12"/>
    <mergeCell ref="I12:I13"/>
    <mergeCell ref="J12:J13"/>
    <mergeCell ref="K12:K13"/>
    <mergeCell ref="Q12:Q13"/>
    <mergeCell ref="F14:F15"/>
    <mergeCell ref="G14:H14"/>
    <mergeCell ref="I14:I15"/>
    <mergeCell ref="J14:J15"/>
    <mergeCell ref="K14:K15"/>
    <mergeCell ref="Q14:Q15"/>
    <mergeCell ref="AZ12:AZ13"/>
    <mergeCell ref="BA12:BA13"/>
    <mergeCell ref="BH12:BH13"/>
    <mergeCell ref="F12:F13"/>
    <mergeCell ref="AZ14:AZ15"/>
    <mergeCell ref="BA14:BA15"/>
    <mergeCell ref="BH14:BH15"/>
    <mergeCell ref="BI14:BI15"/>
    <mergeCell ref="G15:H15"/>
    <mergeCell ref="BB15:BD15"/>
    <mergeCell ref="BE15:BG15"/>
    <mergeCell ref="AO14:AO15"/>
    <mergeCell ref="AP14:AP15"/>
    <mergeCell ref="AQ14:AQ15"/>
    <mergeCell ref="AW14:AW15"/>
    <mergeCell ref="AX14:AX15"/>
    <mergeCell ref="AY14:AY15"/>
    <mergeCell ref="R14:R15"/>
    <mergeCell ref="S14:S15"/>
    <mergeCell ref="Y14:Y15"/>
    <mergeCell ref="Z14:Z15"/>
    <mergeCell ref="AA14:AA15"/>
    <mergeCell ref="AG14:AN15"/>
  </mergeCells>
  <printOptions horizontalCentered="1" verticalCentered="1"/>
  <pageMargins left="0.39370078740157483" right="0.39370078740157483" top="0.19685039370078741" bottom="0.19685039370078741" header="0" footer="0"/>
  <pageSetup paperSize="9" scale="80" fitToWidth="0"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W240"/>
  <sheetViews>
    <sheetView topLeftCell="A132" zoomScale="80" zoomScaleNormal="80" workbookViewId="0">
      <selection activeCell="AD135" sqref="AD135"/>
    </sheetView>
  </sheetViews>
  <sheetFormatPr defaultColWidth="8" defaultRowHeight="17.399999999999999"/>
  <cols>
    <col min="1" max="1" width="5.3984375" style="5" customWidth="1"/>
    <col min="2" max="2" width="2.3984375" style="5" customWidth="1"/>
    <col min="3" max="3" width="1.19921875" style="5" customWidth="1"/>
    <col min="4" max="4" width="2.3984375" style="5" customWidth="1"/>
    <col min="5" max="5" width="4.19921875" style="2" customWidth="1"/>
    <col min="6" max="6" width="5" style="6" customWidth="1"/>
    <col min="7" max="7" width="24.8984375" style="7" customWidth="1"/>
    <col min="8" max="8" width="2.69921875" style="2" customWidth="1"/>
    <col min="9" max="9" width="0.69921875" style="2" customWidth="1"/>
    <col min="10" max="10" width="2.8984375" style="2" customWidth="1"/>
    <col min="11" max="16" width="2.69921875" style="2" customWidth="1"/>
    <col min="17" max="17" width="0.69921875" style="2" customWidth="1"/>
    <col min="18" max="18" width="2.8984375" style="2" customWidth="1"/>
    <col min="19" max="24" width="2.69921875" style="2" customWidth="1"/>
    <col min="25" max="25" width="0.69921875" style="2" customWidth="1"/>
    <col min="26" max="26" width="2.8984375" style="2" customWidth="1"/>
    <col min="27" max="32" width="2.69921875" style="2" customWidth="1"/>
    <col min="33" max="33" width="0.69921875" style="2" customWidth="1"/>
    <col min="34" max="34" width="2.8984375" style="2" customWidth="1"/>
    <col min="35" max="39" width="2.69921875" style="2" customWidth="1"/>
    <col min="40" max="40" width="2.69921875" style="2" hidden="1" customWidth="1"/>
    <col min="41" max="41" width="0.69921875" style="2" hidden="1" customWidth="1"/>
    <col min="42" max="42" width="2.8984375" style="2" hidden="1" customWidth="1"/>
    <col min="43" max="51" width="2.69921875" style="2" hidden="1" customWidth="1"/>
    <col min="52" max="52" width="5.59765625" style="2" customWidth="1"/>
    <col min="53" max="53" width="3.19921875" style="2" customWidth="1"/>
    <col min="54" max="54" width="0.69921875" style="2" customWidth="1"/>
    <col min="55" max="55" width="3.19921875" style="2" customWidth="1"/>
    <col min="56" max="56" width="3.69921875" style="2" customWidth="1"/>
    <col min="57" max="57" width="0.69921875" style="2" customWidth="1"/>
    <col min="58" max="58" width="3.69921875" style="2" customWidth="1"/>
    <col min="59" max="59" width="5.59765625" style="2" customWidth="1"/>
    <col min="60" max="60" width="8.59765625" style="2" customWidth="1"/>
    <col min="61" max="61" width="8" style="3"/>
    <col min="62" max="62" width="5.3984375" style="4" customWidth="1"/>
    <col min="63" max="64" width="5" style="4" customWidth="1"/>
    <col min="65" max="65" width="8" style="3"/>
    <col min="66" max="66" width="17.5" style="3" customWidth="1"/>
    <col min="67" max="67" width="8" style="3"/>
    <col min="68" max="68" width="17.19921875" style="3" customWidth="1"/>
    <col min="69" max="69" width="8" style="3"/>
    <col min="70" max="70" width="11.5" style="3" customWidth="1"/>
    <col min="71" max="71" width="3.19921875" style="3" customWidth="1"/>
    <col min="72" max="72" width="18.69921875" style="3" customWidth="1"/>
    <col min="73" max="73" width="19.19921875" style="2" customWidth="1"/>
    <col min="74" max="16384" width="8" style="2"/>
  </cols>
  <sheetData>
    <row r="1" spans="1:75" ht="43.5" customHeight="1">
      <c r="A1" s="1"/>
      <c r="B1" s="1"/>
      <c r="C1" s="1"/>
      <c r="D1" s="1"/>
      <c r="E1" s="436" t="str">
        <f>IF([2]info!C3="","",CONCATENATE([2]info!C3,", ",[2]info!C4," ",[2]info!C5))</f>
        <v>2. Świąteczny Turniej Tenisa Stołowego, Tarnobrzeg 16.12.2023 r.</v>
      </c>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1"/>
    </row>
    <row r="2" spans="1:75" ht="15" customHeight="1"/>
    <row r="3" spans="1:75" ht="28.5" customHeight="1">
      <c r="A3" s="437" t="str">
        <f>[2]info!C8</f>
        <v>gra pojedyncza mężczyzn</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row>
    <row r="4" spans="1:75" ht="20.100000000000001" customHeight="1">
      <c r="A4" s="438"/>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I4" s="8"/>
    </row>
    <row r="5" spans="1:75" ht="17.399999999999999" customHeight="1" thickBot="1"/>
    <row r="6" spans="1:75" ht="17.399999999999999" customHeight="1">
      <c r="A6" s="439" t="s">
        <v>1</v>
      </c>
      <c r="B6" s="441" t="s">
        <v>2</v>
      </c>
      <c r="C6" s="442"/>
      <c r="D6" s="443"/>
      <c r="E6" s="447" t="s">
        <v>3</v>
      </c>
      <c r="F6" s="448"/>
      <c r="G6" s="449"/>
      <c r="H6" s="422">
        <v>1</v>
      </c>
      <c r="I6" s="423"/>
      <c r="J6" s="423"/>
      <c r="K6" s="423"/>
      <c r="L6" s="423"/>
      <c r="M6" s="423"/>
      <c r="N6" s="423"/>
      <c r="O6" s="423"/>
      <c r="P6" s="422">
        <v>2</v>
      </c>
      <c r="Q6" s="423"/>
      <c r="R6" s="423"/>
      <c r="S6" s="423"/>
      <c r="T6" s="423"/>
      <c r="U6" s="423"/>
      <c r="V6" s="423"/>
      <c r="W6" s="424"/>
      <c r="X6" s="422">
        <v>3</v>
      </c>
      <c r="Y6" s="423"/>
      <c r="Z6" s="423"/>
      <c r="AA6" s="423"/>
      <c r="AB6" s="423"/>
      <c r="AC6" s="423"/>
      <c r="AD6" s="423"/>
      <c r="AE6" s="424"/>
      <c r="AF6" s="422">
        <v>4</v>
      </c>
      <c r="AG6" s="423"/>
      <c r="AH6" s="423"/>
      <c r="AI6" s="423"/>
      <c r="AJ6" s="423"/>
      <c r="AK6" s="423"/>
      <c r="AL6" s="423"/>
      <c r="AM6" s="424"/>
      <c r="AN6" s="422">
        <v>5</v>
      </c>
      <c r="AO6" s="423"/>
      <c r="AP6" s="423"/>
      <c r="AQ6" s="423"/>
      <c r="AR6" s="423"/>
      <c r="AS6" s="423"/>
      <c r="AT6" s="423"/>
      <c r="AU6" s="424"/>
      <c r="AV6" s="9"/>
      <c r="AW6" s="9"/>
      <c r="AX6" s="9"/>
      <c r="AY6" s="9"/>
      <c r="AZ6" s="428" t="s">
        <v>4</v>
      </c>
      <c r="BA6" s="430" t="s">
        <v>5</v>
      </c>
      <c r="BB6" s="431"/>
      <c r="BC6" s="432"/>
      <c r="BD6" s="430" t="s">
        <v>6</v>
      </c>
      <c r="BE6" s="431"/>
      <c r="BF6" s="432"/>
      <c r="BG6" s="433" t="s">
        <v>7</v>
      </c>
      <c r="BH6" s="435" t="s">
        <v>7</v>
      </c>
    </row>
    <row r="7" spans="1:75" ht="17.399999999999999" customHeight="1" thickBot="1">
      <c r="A7" s="440"/>
      <c r="B7" s="444"/>
      <c r="C7" s="445"/>
      <c r="D7" s="446"/>
      <c r="E7" s="10" t="s">
        <v>8</v>
      </c>
      <c r="F7" s="408" t="s">
        <v>9</v>
      </c>
      <c r="G7" s="456"/>
      <c r="H7" s="425"/>
      <c r="I7" s="426"/>
      <c r="J7" s="426"/>
      <c r="K7" s="426"/>
      <c r="L7" s="426"/>
      <c r="M7" s="426"/>
      <c r="N7" s="426"/>
      <c r="O7" s="426"/>
      <c r="P7" s="425"/>
      <c r="Q7" s="426"/>
      <c r="R7" s="426"/>
      <c r="S7" s="426"/>
      <c r="T7" s="426"/>
      <c r="U7" s="426"/>
      <c r="V7" s="426"/>
      <c r="W7" s="427"/>
      <c r="X7" s="425"/>
      <c r="Y7" s="426"/>
      <c r="Z7" s="426"/>
      <c r="AA7" s="426"/>
      <c r="AB7" s="426"/>
      <c r="AC7" s="426"/>
      <c r="AD7" s="426"/>
      <c r="AE7" s="427"/>
      <c r="AF7" s="425"/>
      <c r="AG7" s="426"/>
      <c r="AH7" s="426"/>
      <c r="AI7" s="426"/>
      <c r="AJ7" s="426"/>
      <c r="AK7" s="426"/>
      <c r="AL7" s="426"/>
      <c r="AM7" s="427"/>
      <c r="AN7" s="425"/>
      <c r="AO7" s="426"/>
      <c r="AP7" s="426"/>
      <c r="AQ7" s="426"/>
      <c r="AR7" s="426"/>
      <c r="AS7" s="426"/>
      <c r="AT7" s="426"/>
      <c r="AU7" s="427"/>
      <c r="AV7" s="11"/>
      <c r="AW7" s="11"/>
      <c r="AX7" s="11"/>
      <c r="AY7" s="11"/>
      <c r="AZ7" s="429"/>
      <c r="BA7" s="410" t="s">
        <v>10</v>
      </c>
      <c r="BB7" s="411"/>
      <c r="BC7" s="412"/>
      <c r="BD7" s="413" t="s">
        <v>10</v>
      </c>
      <c r="BE7" s="414"/>
      <c r="BF7" s="415"/>
      <c r="BG7" s="434"/>
      <c r="BH7" s="435"/>
      <c r="BI7" s="74" t="s">
        <v>11</v>
      </c>
      <c r="BJ7" s="12" t="s">
        <v>22</v>
      </c>
      <c r="BK7" s="12" t="s">
        <v>2</v>
      </c>
      <c r="BL7" s="12" t="s">
        <v>1</v>
      </c>
      <c r="BM7" s="12" t="s">
        <v>13</v>
      </c>
      <c r="BN7" s="12" t="s">
        <v>14</v>
      </c>
      <c r="BO7" s="12" t="s">
        <v>13</v>
      </c>
      <c r="BP7" s="12" t="s">
        <v>15</v>
      </c>
      <c r="BQ7" s="416" t="s">
        <v>16</v>
      </c>
      <c r="BR7" s="417"/>
      <c r="BS7" s="12" t="s">
        <v>17</v>
      </c>
      <c r="BT7" s="12" t="s">
        <v>18</v>
      </c>
      <c r="BU7" s="12" t="s">
        <v>23</v>
      </c>
    </row>
    <row r="8" spans="1:75" ht="17.399999999999999" customHeight="1" thickBot="1">
      <c r="A8" s="13"/>
      <c r="B8" s="14">
        <v>1</v>
      </c>
      <c r="C8" s="15" t="s">
        <v>19</v>
      </c>
      <c r="D8" s="16">
        <v>3</v>
      </c>
      <c r="E8" s="75">
        <v>1</v>
      </c>
      <c r="F8" s="369" t="str">
        <f>IF(E9="","",VLOOKUP(E9,[2]lista_te!$B$8:$D$61,3,FALSE))</f>
        <v>SZUMILAS Władysław</v>
      </c>
      <c r="G8" s="454"/>
      <c r="H8" s="418"/>
      <c r="I8" s="418"/>
      <c r="J8" s="418"/>
      <c r="K8" s="418"/>
      <c r="L8" s="418"/>
      <c r="M8" s="418"/>
      <c r="N8" s="418"/>
      <c r="O8" s="419"/>
      <c r="P8" s="401">
        <v>3</v>
      </c>
      <c r="Q8" s="402" t="s">
        <v>20</v>
      </c>
      <c r="R8" s="403">
        <v>0</v>
      </c>
      <c r="S8" s="17">
        <v>11</v>
      </c>
      <c r="T8" s="17">
        <v>11</v>
      </c>
      <c r="U8" s="17">
        <v>11</v>
      </c>
      <c r="V8" s="17"/>
      <c r="W8" s="17"/>
      <c r="X8" s="401">
        <v>3</v>
      </c>
      <c r="Y8" s="402" t="s">
        <v>20</v>
      </c>
      <c r="Z8" s="403">
        <v>0</v>
      </c>
      <c r="AA8" s="17">
        <v>11</v>
      </c>
      <c r="AB8" s="17">
        <v>11</v>
      </c>
      <c r="AC8" s="17">
        <v>11</v>
      </c>
      <c r="AD8" s="17"/>
      <c r="AE8" s="17"/>
      <c r="AF8" s="401"/>
      <c r="AG8" s="402" t="s">
        <v>20</v>
      </c>
      <c r="AH8" s="407"/>
      <c r="AI8" s="17"/>
      <c r="AJ8" s="17"/>
      <c r="AK8" s="17"/>
      <c r="AL8" s="17"/>
      <c r="AM8" s="17"/>
      <c r="AN8" s="401"/>
      <c r="AO8" s="402" t="s">
        <v>20</v>
      </c>
      <c r="AP8" s="403"/>
      <c r="AQ8" s="17"/>
      <c r="AR8" s="17"/>
      <c r="AS8" s="17"/>
      <c r="AT8" s="17"/>
      <c r="AU8" s="18"/>
      <c r="AV8" s="405">
        <f>IF(P8="",0,IF(P8=3,2,1))</f>
        <v>2</v>
      </c>
      <c r="AW8" s="406">
        <f>IF(X8="",0,IF(X8=3,2,1))</f>
        <v>2</v>
      </c>
      <c r="AX8" s="406">
        <f>IF(AF8="",0,IF(AF8=3,2,1))</f>
        <v>0</v>
      </c>
      <c r="AY8" s="398">
        <f>IF(AN8="",0,IF(AN8=3,2,1))</f>
        <v>0</v>
      </c>
      <c r="AZ8" s="399">
        <f>SUM(AV8:AY9)</f>
        <v>4</v>
      </c>
      <c r="BA8" s="19">
        <f>SUM(P8,X8,AF8,AN8)</f>
        <v>6</v>
      </c>
      <c r="BB8" s="20" t="s">
        <v>20</v>
      </c>
      <c r="BC8" s="21">
        <f>SUM(R8,Z8,AH8,AP8)</f>
        <v>0</v>
      </c>
      <c r="BD8" s="22">
        <f>SUM(S8:W8,AA8:AE8,AI8:AM8,AQ8:AU8)</f>
        <v>66</v>
      </c>
      <c r="BE8" s="23" t="s">
        <v>20</v>
      </c>
      <c r="BF8" s="24">
        <f>SUM(S9:W9,AA9:AE9,AI9:AM9,AQ9:AU9)</f>
        <v>15</v>
      </c>
      <c r="BG8" s="400">
        <v>1</v>
      </c>
      <c r="BH8" s="455">
        <f>IF(AZ8&lt;&gt;0,RANK(AZ8,AZ8:AZ17),"")</f>
        <v>1</v>
      </c>
      <c r="BI8" s="25">
        <v>101</v>
      </c>
      <c r="BJ8" s="26">
        <v>1</v>
      </c>
      <c r="BK8" s="26" t="str">
        <f t="shared" ref="BK8:BK12" si="0">CONCATENATE(B8,C8,D8)</f>
        <v>1-3</v>
      </c>
      <c r="BL8" s="26" t="str">
        <f t="shared" ref="BL8:BL13" si="1">CONCATENATE("stół ",A8)</f>
        <v xml:space="preserve">stół </v>
      </c>
      <c r="BM8" s="27">
        <f>B8</f>
        <v>1</v>
      </c>
      <c r="BN8" s="26" t="str">
        <f>VLOOKUP(BM8,$BS$8:$BT$12,2,FALSE)</f>
        <v>SZUMILAS Władysław</v>
      </c>
      <c r="BO8" s="27">
        <f>D8:D13</f>
        <v>3</v>
      </c>
      <c r="BP8" s="26" t="str">
        <f>VLOOKUP(BO8,$BS$8:$BT$12,2,FALSE)</f>
        <v>GRĄZKA Adam</v>
      </c>
      <c r="BQ8" s="25">
        <v>1</v>
      </c>
      <c r="BR8" s="26" t="str">
        <f>$E$6</f>
        <v>grupa A</v>
      </c>
      <c r="BS8" s="26">
        <v>1</v>
      </c>
      <c r="BT8" s="28" t="str">
        <f>F8</f>
        <v>SZUMILAS Władysław</v>
      </c>
      <c r="BU8" s="76" t="str">
        <f>BT9</f>
        <v>DYL Dawid</v>
      </c>
      <c r="BV8" s="2">
        <f>BG8</f>
        <v>1</v>
      </c>
      <c r="BW8" s="2" t="str">
        <f>BT8</f>
        <v>SZUMILAS Władysław</v>
      </c>
    </row>
    <row r="9" spans="1:75" ht="17.399999999999999" customHeight="1" thickBot="1">
      <c r="A9" s="13"/>
      <c r="B9" s="30">
        <v>2</v>
      </c>
      <c r="C9" s="31" t="s">
        <v>19</v>
      </c>
      <c r="D9" s="32">
        <v>4</v>
      </c>
      <c r="E9" s="77">
        <v>1</v>
      </c>
      <c r="F9" s="337" t="str">
        <f>IF(E9="","",VLOOKUP(F8,[2]lista_te!$D$8:$G$61,4,FALSE))</f>
        <v>UKS Sokół Żabno</v>
      </c>
      <c r="G9" s="453"/>
      <c r="H9" s="420"/>
      <c r="I9" s="420"/>
      <c r="J9" s="420"/>
      <c r="K9" s="420"/>
      <c r="L9" s="420"/>
      <c r="M9" s="420"/>
      <c r="N9" s="420"/>
      <c r="O9" s="421"/>
      <c r="P9" s="379"/>
      <c r="Q9" s="380"/>
      <c r="R9" s="381"/>
      <c r="S9" s="33">
        <v>3</v>
      </c>
      <c r="T9" s="33">
        <v>2</v>
      </c>
      <c r="U9" s="33">
        <v>2</v>
      </c>
      <c r="V9" s="33"/>
      <c r="W9" s="33"/>
      <c r="X9" s="384"/>
      <c r="Y9" s="385"/>
      <c r="Z9" s="404"/>
      <c r="AA9" s="36">
        <v>3</v>
      </c>
      <c r="AB9" s="36">
        <v>2</v>
      </c>
      <c r="AC9" s="36">
        <v>3</v>
      </c>
      <c r="AD9" s="36"/>
      <c r="AE9" s="36"/>
      <c r="AF9" s="379"/>
      <c r="AG9" s="380"/>
      <c r="AH9" s="387"/>
      <c r="AI9" s="36"/>
      <c r="AJ9" s="36"/>
      <c r="AK9" s="36"/>
      <c r="AL9" s="36"/>
      <c r="AM9" s="36"/>
      <c r="AN9" s="384"/>
      <c r="AO9" s="385"/>
      <c r="AP9" s="404"/>
      <c r="AQ9" s="36"/>
      <c r="AR9" s="36"/>
      <c r="AS9" s="36"/>
      <c r="AT9" s="36"/>
      <c r="AU9" s="37"/>
      <c r="AV9" s="348"/>
      <c r="AW9" s="350"/>
      <c r="AX9" s="350"/>
      <c r="AY9" s="330"/>
      <c r="AZ9" s="332"/>
      <c r="BA9" s="376" t="str">
        <f>IF(BC8=0,"-",BA8/BC8)</f>
        <v>-</v>
      </c>
      <c r="BB9" s="377"/>
      <c r="BC9" s="378"/>
      <c r="BD9" s="377">
        <f>IF(BF8=0,"-",BD8/BF8)</f>
        <v>4.4000000000000004</v>
      </c>
      <c r="BE9" s="377"/>
      <c r="BF9" s="377"/>
      <c r="BG9" s="334"/>
      <c r="BH9" s="455"/>
      <c r="BI9" s="26">
        <v>102</v>
      </c>
      <c r="BJ9" s="26">
        <v>2</v>
      </c>
      <c r="BK9" s="26" t="str">
        <f>CONCATENATE(B9,C9,D9)</f>
        <v>2-4</v>
      </c>
      <c r="BL9" s="26" t="str">
        <f t="shared" si="1"/>
        <v xml:space="preserve">stół </v>
      </c>
      <c r="BM9" s="27">
        <f t="shared" ref="BM9:BM13" si="2">B9</f>
        <v>2</v>
      </c>
      <c r="BN9" s="26" t="str">
        <f t="shared" ref="BN9:BN17" si="3">VLOOKUP(BM9,$BS$8:$BT$12,2,FALSE)</f>
        <v>DYL Dawid</v>
      </c>
      <c r="BO9" s="27">
        <f t="shared" ref="BO9:BO13" si="4">D9:D14</f>
        <v>4</v>
      </c>
      <c r="BP9" s="26">
        <f t="shared" ref="BP9:BP17" si="5">VLOOKUP(BO9,$BS$8:$BT$12,2,FALSE)</f>
        <v>48</v>
      </c>
      <c r="BQ9" s="25">
        <v>1</v>
      </c>
      <c r="BR9" s="26" t="str">
        <f t="shared" ref="BR9:BR13" si="6">$E$6</f>
        <v>grupa A</v>
      </c>
      <c r="BS9" s="26">
        <v>2</v>
      </c>
      <c r="BT9" s="28" t="str">
        <f>F10</f>
        <v>DYL Dawid</v>
      </c>
      <c r="BU9" s="76" t="str">
        <f>BT8</f>
        <v>SZUMILAS Władysław</v>
      </c>
      <c r="BV9" s="2">
        <f>BG10</f>
        <v>2</v>
      </c>
      <c r="BW9" s="2" t="str">
        <f t="shared" ref="BW9:BW11" si="7">BT9</f>
        <v>DYL Dawid</v>
      </c>
    </row>
    <row r="10" spans="1:75" ht="17.399999999999999" customHeight="1" thickBot="1">
      <c r="A10" s="13"/>
      <c r="B10" s="30">
        <v>1</v>
      </c>
      <c r="C10" s="31" t="s">
        <v>19</v>
      </c>
      <c r="D10" s="32">
        <v>2</v>
      </c>
      <c r="E10" s="78">
        <v>2</v>
      </c>
      <c r="F10" s="369" t="str">
        <f>IF(E11="","",VLOOKUP(E11,[2]lista_te!$B$8:$D$61,3,FALSE))</f>
        <v>DYL Dawid</v>
      </c>
      <c r="G10" s="454"/>
      <c r="H10" s="371">
        <f>IF(R8="","",R8)</f>
        <v>0</v>
      </c>
      <c r="I10" s="352" t="s">
        <v>20</v>
      </c>
      <c r="J10" s="354">
        <f>IF(P8="","",P8)</f>
        <v>3</v>
      </c>
      <c r="K10" s="38">
        <f>IF(S9="","",S9)</f>
        <v>3</v>
      </c>
      <c r="L10" s="38">
        <f>IF(T9="","",T9)</f>
        <v>2</v>
      </c>
      <c r="M10" s="38">
        <f>IF(U9="","",U9)</f>
        <v>2</v>
      </c>
      <c r="N10" s="38" t="str">
        <f>IF(V9="","",V9)</f>
        <v/>
      </c>
      <c r="O10" s="38" t="str">
        <f>IF(W9="","",W9)</f>
        <v/>
      </c>
      <c r="P10" s="397"/>
      <c r="Q10" s="397"/>
      <c r="R10" s="397"/>
      <c r="S10" s="397"/>
      <c r="T10" s="397"/>
      <c r="U10" s="397"/>
      <c r="V10" s="397"/>
      <c r="W10" s="397"/>
      <c r="X10" s="342">
        <v>3</v>
      </c>
      <c r="Y10" s="344" t="s">
        <v>20</v>
      </c>
      <c r="Z10" s="346">
        <v>0</v>
      </c>
      <c r="AA10" s="33">
        <v>11</v>
      </c>
      <c r="AB10" s="33">
        <v>11</v>
      </c>
      <c r="AC10" s="33">
        <v>11</v>
      </c>
      <c r="AD10" s="33"/>
      <c r="AE10" s="33"/>
      <c r="AF10" s="342"/>
      <c r="AG10" s="344" t="s">
        <v>20</v>
      </c>
      <c r="AH10" s="395"/>
      <c r="AI10" s="33"/>
      <c r="AJ10" s="33"/>
      <c r="AK10" s="33"/>
      <c r="AL10" s="33"/>
      <c r="AM10" s="33"/>
      <c r="AN10" s="342"/>
      <c r="AO10" s="344" t="s">
        <v>20</v>
      </c>
      <c r="AP10" s="346"/>
      <c r="AQ10" s="33"/>
      <c r="AR10" s="33"/>
      <c r="AS10" s="33"/>
      <c r="AT10" s="33"/>
      <c r="AU10" s="39"/>
      <c r="AV10" s="393">
        <f>IF(H10="",0,IF(H10=3,2,1))</f>
        <v>1</v>
      </c>
      <c r="AW10" s="394">
        <f>IF(X10="",0,IF(X10=3,2,1))</f>
        <v>2</v>
      </c>
      <c r="AX10" s="394">
        <f>IF(AF10="",0,IF(AF10=3,2,1))</f>
        <v>0</v>
      </c>
      <c r="AY10" s="392">
        <f>IF(AN10="",0,IF(AN10=3,2,1))</f>
        <v>0</v>
      </c>
      <c r="AZ10" s="332">
        <f>SUM(AV10:AY11)</f>
        <v>3</v>
      </c>
      <c r="BA10" s="40">
        <f>SUM(H10,X10,AF10,AN10)</f>
        <v>3</v>
      </c>
      <c r="BB10" s="41" t="s">
        <v>20</v>
      </c>
      <c r="BC10" s="42">
        <f>SUM(J10,Z10,AH10,AP10)</f>
        <v>3</v>
      </c>
      <c r="BD10" s="43">
        <f>SUM(K10:O10,AA10:AE10,AI10:AM10,AQ10:AU10)</f>
        <v>40</v>
      </c>
      <c r="BE10" s="44" t="s">
        <v>20</v>
      </c>
      <c r="BF10" s="45">
        <f>SUM(K11:O11,AA11:AE11,AI11:AM11,AQ11:AU11)</f>
        <v>45</v>
      </c>
      <c r="BG10" s="334">
        <v>2</v>
      </c>
      <c r="BH10" s="455">
        <f>IF(AZ10&lt;&gt;0,RANK(AZ10,AZ8:AZ17),"")</f>
        <v>2</v>
      </c>
      <c r="BI10" s="25">
        <v>103</v>
      </c>
      <c r="BJ10" s="26">
        <v>3</v>
      </c>
      <c r="BK10" s="26" t="str">
        <f t="shared" si="0"/>
        <v>1-2</v>
      </c>
      <c r="BL10" s="26" t="str">
        <f t="shared" si="1"/>
        <v xml:space="preserve">stół </v>
      </c>
      <c r="BM10" s="27">
        <f t="shared" si="2"/>
        <v>1</v>
      </c>
      <c r="BN10" s="26" t="str">
        <f t="shared" si="3"/>
        <v>SZUMILAS Władysław</v>
      </c>
      <c r="BO10" s="27">
        <f t="shared" si="4"/>
        <v>2</v>
      </c>
      <c r="BP10" s="26" t="str">
        <f t="shared" si="5"/>
        <v>DYL Dawid</v>
      </c>
      <c r="BQ10" s="25">
        <v>1</v>
      </c>
      <c r="BR10" s="26" t="str">
        <f t="shared" si="6"/>
        <v>grupa A</v>
      </c>
      <c r="BS10" s="26">
        <v>3</v>
      </c>
      <c r="BT10" s="28" t="str">
        <f>F12</f>
        <v>GRĄZKA Adam</v>
      </c>
      <c r="BU10" s="76" t="str">
        <f>BP8</f>
        <v>GRĄZKA Adam</v>
      </c>
      <c r="BV10" s="2">
        <f>BG12</f>
        <v>3</v>
      </c>
      <c r="BW10" s="2" t="str">
        <f t="shared" si="7"/>
        <v>GRĄZKA Adam</v>
      </c>
    </row>
    <row r="11" spans="1:75" ht="17.399999999999999" customHeight="1" thickBot="1">
      <c r="A11" s="13"/>
      <c r="B11" s="30">
        <v>3</v>
      </c>
      <c r="C11" s="31" t="s">
        <v>19</v>
      </c>
      <c r="D11" s="46">
        <v>4</v>
      </c>
      <c r="E11" s="77">
        <v>24</v>
      </c>
      <c r="F11" s="337" t="str">
        <f>IF(E11="","",VLOOKUP(F10,[2]lista_te!$D$8:$G$61,4,FALSE))</f>
        <v>Tarnobrzeg</v>
      </c>
      <c r="G11" s="453"/>
      <c r="H11" s="396"/>
      <c r="I11" s="382"/>
      <c r="J11" s="383"/>
      <c r="K11" s="38">
        <f>IF(S8="","",S8)</f>
        <v>11</v>
      </c>
      <c r="L11" s="38">
        <f>IF(T8="","",T8)</f>
        <v>11</v>
      </c>
      <c r="M11" s="38">
        <f>IF(U8="","",U8)</f>
        <v>11</v>
      </c>
      <c r="N11" s="38" t="str">
        <f>IF(V8="","",V8)</f>
        <v/>
      </c>
      <c r="O11" s="38" t="str">
        <f>IF(W8="","",W8)</f>
        <v/>
      </c>
      <c r="P11" s="397"/>
      <c r="Q11" s="397"/>
      <c r="R11" s="397"/>
      <c r="S11" s="397"/>
      <c r="T11" s="397"/>
      <c r="U11" s="397"/>
      <c r="V11" s="397"/>
      <c r="W11" s="397"/>
      <c r="X11" s="379"/>
      <c r="Y11" s="380"/>
      <c r="Z11" s="381"/>
      <c r="AA11" s="33">
        <v>5</v>
      </c>
      <c r="AB11" s="33">
        <v>1</v>
      </c>
      <c r="AC11" s="33">
        <v>6</v>
      </c>
      <c r="AD11" s="33"/>
      <c r="AE11" s="33"/>
      <c r="AF11" s="379"/>
      <c r="AG11" s="380"/>
      <c r="AH11" s="387"/>
      <c r="AI11" s="33"/>
      <c r="AJ11" s="33"/>
      <c r="AK11" s="33"/>
      <c r="AL11" s="33"/>
      <c r="AM11" s="33"/>
      <c r="AN11" s="379"/>
      <c r="AO11" s="380"/>
      <c r="AP11" s="381"/>
      <c r="AQ11" s="33"/>
      <c r="AR11" s="33"/>
      <c r="AS11" s="33"/>
      <c r="AT11" s="33"/>
      <c r="AU11" s="39"/>
      <c r="AV11" s="393"/>
      <c r="AW11" s="394"/>
      <c r="AX11" s="394"/>
      <c r="AY11" s="392"/>
      <c r="AZ11" s="332"/>
      <c r="BA11" s="376">
        <f>IF(BC10=0,"-",BA10/BC10)</f>
        <v>1</v>
      </c>
      <c r="BB11" s="377"/>
      <c r="BC11" s="378"/>
      <c r="BD11" s="377">
        <f>IF(BF10=0,"-",BD10/BF10)</f>
        <v>0.88888888888888884</v>
      </c>
      <c r="BE11" s="377"/>
      <c r="BF11" s="377"/>
      <c r="BG11" s="334"/>
      <c r="BH11" s="455"/>
      <c r="BI11" s="26">
        <v>104</v>
      </c>
      <c r="BJ11" s="26">
        <v>4</v>
      </c>
      <c r="BK11" s="26" t="str">
        <f t="shared" si="0"/>
        <v>3-4</v>
      </c>
      <c r="BL11" s="26" t="str">
        <f t="shared" si="1"/>
        <v xml:space="preserve">stół </v>
      </c>
      <c r="BM11" s="27">
        <f t="shared" si="2"/>
        <v>3</v>
      </c>
      <c r="BN11" s="26" t="str">
        <f>VLOOKUP(BM11,$BS$8:$BT$12,2,FALSE)</f>
        <v>GRĄZKA Adam</v>
      </c>
      <c r="BO11" s="27">
        <f t="shared" si="4"/>
        <v>4</v>
      </c>
      <c r="BP11" s="26">
        <f t="shared" si="5"/>
        <v>48</v>
      </c>
      <c r="BQ11" s="25">
        <v>1</v>
      </c>
      <c r="BR11" s="26" t="str">
        <f t="shared" si="6"/>
        <v>grupa A</v>
      </c>
      <c r="BS11" s="26">
        <v>4</v>
      </c>
      <c r="BT11" s="28">
        <f>F14</f>
        <v>48</v>
      </c>
      <c r="BU11" s="76"/>
      <c r="BV11" s="2">
        <f>BG14</f>
        <v>0</v>
      </c>
      <c r="BW11" s="2">
        <f t="shared" si="7"/>
        <v>48</v>
      </c>
    </row>
    <row r="12" spans="1:75" ht="17.399999999999999" customHeight="1" thickBot="1">
      <c r="A12" s="13"/>
      <c r="B12" s="30">
        <v>1</v>
      </c>
      <c r="C12" s="31" t="s">
        <v>19</v>
      </c>
      <c r="D12" s="46">
        <v>4</v>
      </c>
      <c r="E12" s="78">
        <v>3</v>
      </c>
      <c r="F12" s="369" t="str">
        <f>IF(E13="","",VLOOKUP(E13,[2]lista_te!$B$8:$D$61,3,FALSE))</f>
        <v>GRĄZKA Adam</v>
      </c>
      <c r="G12" s="454"/>
      <c r="H12" s="388">
        <f>IF(Z8="","",Z8)</f>
        <v>0</v>
      </c>
      <c r="I12" s="389" t="s">
        <v>20</v>
      </c>
      <c r="J12" s="390">
        <f>IF(X8="","",X8)</f>
        <v>3</v>
      </c>
      <c r="K12" s="50">
        <f>IF(AA9="","",AA9)</f>
        <v>3</v>
      </c>
      <c r="L12" s="50">
        <f>IF(AB9="","",AB9)</f>
        <v>2</v>
      </c>
      <c r="M12" s="50">
        <f>IF(AC9="","",AC9)</f>
        <v>3</v>
      </c>
      <c r="N12" s="50" t="str">
        <f>IF(AD9="","",AD9)</f>
        <v/>
      </c>
      <c r="O12" s="51" t="str">
        <f>IF(AE9="","",AE9)</f>
        <v/>
      </c>
      <c r="P12" s="356">
        <f>IF(Z10="","",Z10)</f>
        <v>0</v>
      </c>
      <c r="Q12" s="352" t="s">
        <v>20</v>
      </c>
      <c r="R12" s="354">
        <f>IF(X10="","",X10)</f>
        <v>3</v>
      </c>
      <c r="S12" s="38">
        <f>IF(AA11="","",AA11)</f>
        <v>5</v>
      </c>
      <c r="T12" s="38">
        <f>IF(AB11="","",AB11)</f>
        <v>1</v>
      </c>
      <c r="U12" s="38">
        <f>IF(AC11="","",AC11)</f>
        <v>6</v>
      </c>
      <c r="V12" s="38" t="str">
        <f>IF(AD11="","",AD11)</f>
        <v/>
      </c>
      <c r="W12" s="38" t="str">
        <f>IF(AE11="","",AE11)</f>
        <v/>
      </c>
      <c r="X12" s="361"/>
      <c r="Y12" s="361"/>
      <c r="Z12" s="361"/>
      <c r="AA12" s="361"/>
      <c r="AB12" s="361"/>
      <c r="AC12" s="361"/>
      <c r="AD12" s="361"/>
      <c r="AE12" s="361"/>
      <c r="AF12" s="384"/>
      <c r="AG12" s="385" t="s">
        <v>20</v>
      </c>
      <c r="AH12" s="386"/>
      <c r="AI12" s="52"/>
      <c r="AJ12" s="52"/>
      <c r="AK12" s="52"/>
      <c r="AL12" s="52"/>
      <c r="AM12" s="52"/>
      <c r="AN12" s="342"/>
      <c r="AO12" s="344" t="s">
        <v>20</v>
      </c>
      <c r="AP12" s="346"/>
      <c r="AQ12" s="33"/>
      <c r="AR12" s="33"/>
      <c r="AS12" s="33"/>
      <c r="AT12" s="33"/>
      <c r="AU12" s="39"/>
      <c r="AV12" s="348">
        <f>IF(H12="",0,IF(H12=3,2,1))</f>
        <v>1</v>
      </c>
      <c r="AW12" s="350">
        <f>IF(P12="",0,IF(P12=3,2,1))</f>
        <v>1</v>
      </c>
      <c r="AX12" s="350">
        <f>IF(AF12="",0,IF(AF12=3,2,1))</f>
        <v>0</v>
      </c>
      <c r="AY12" s="330">
        <f>IF(AN12="",0,IF(AN12=3,2,1))</f>
        <v>0</v>
      </c>
      <c r="AZ12" s="332">
        <f>SUM(AV12:AY13)</f>
        <v>2</v>
      </c>
      <c r="BA12" s="40">
        <f>SUM(H12,P12,AF12,AN12,)</f>
        <v>0</v>
      </c>
      <c r="BB12" s="41" t="s">
        <v>20</v>
      </c>
      <c r="BC12" s="42">
        <f>SUM(J12,R12,AH12,AP12)</f>
        <v>6</v>
      </c>
      <c r="BD12" s="43">
        <f>SUM(K12:O12,S12:W12,AI12:AM12,AQ12:AU12,)</f>
        <v>20</v>
      </c>
      <c r="BE12" s="44" t="s">
        <v>20</v>
      </c>
      <c r="BF12" s="45">
        <f>SUM(K13:O13,S13:W13,AI13:AM13,AQ13:AU13)</f>
        <v>66</v>
      </c>
      <c r="BG12" s="334">
        <v>3</v>
      </c>
      <c r="BH12" s="455">
        <f>IF(AZ12&lt;&gt;0,RANK(AZ12,AZ8:AZ17),"")</f>
        <v>3</v>
      </c>
      <c r="BI12" s="26">
        <v>105</v>
      </c>
      <c r="BJ12" s="26">
        <v>5</v>
      </c>
      <c r="BK12" s="26" t="str">
        <f t="shared" si="0"/>
        <v>1-4</v>
      </c>
      <c r="BL12" s="26" t="str">
        <f t="shared" si="1"/>
        <v xml:space="preserve">stół </v>
      </c>
      <c r="BM12" s="27">
        <f t="shared" si="2"/>
        <v>1</v>
      </c>
      <c r="BN12" s="26" t="str">
        <f t="shared" si="3"/>
        <v>SZUMILAS Władysław</v>
      </c>
      <c r="BO12" s="27">
        <f t="shared" si="4"/>
        <v>4</v>
      </c>
      <c r="BP12" s="26">
        <f t="shared" si="5"/>
        <v>48</v>
      </c>
      <c r="BQ12" s="25">
        <v>1</v>
      </c>
      <c r="BR12" s="26" t="str">
        <f t="shared" si="6"/>
        <v>grupa A</v>
      </c>
      <c r="BS12" s="26"/>
      <c r="BT12" s="28"/>
      <c r="BU12" s="76"/>
    </row>
    <row r="13" spans="1:75" ht="17.399999999999999" customHeight="1" thickBot="1">
      <c r="A13" s="13"/>
      <c r="B13" s="30">
        <v>2</v>
      </c>
      <c r="C13" s="31" t="s">
        <v>19</v>
      </c>
      <c r="D13" s="46">
        <v>3</v>
      </c>
      <c r="E13" s="77">
        <v>25</v>
      </c>
      <c r="F13" s="337" t="str">
        <f>IF(E13="","",VLOOKUP(F12,[2]lista_te!$D$8:$G$61,4,FALSE))</f>
        <v>Tarnobrzeg</v>
      </c>
      <c r="G13" s="453"/>
      <c r="H13" s="388"/>
      <c r="I13" s="389"/>
      <c r="J13" s="390"/>
      <c r="K13" s="53">
        <f>IF(AA8="","",AA8)</f>
        <v>11</v>
      </c>
      <c r="L13" s="53">
        <f>IF(AB8="","",AB8)</f>
        <v>11</v>
      </c>
      <c r="M13" s="53">
        <f>IF(AC8="","",AC8)</f>
        <v>11</v>
      </c>
      <c r="N13" s="53" t="str">
        <f>IF(AD8="","",AD8)</f>
        <v/>
      </c>
      <c r="O13" s="54" t="str">
        <f>IF(AE8="","",AE8)</f>
        <v/>
      </c>
      <c r="P13" s="391"/>
      <c r="Q13" s="382"/>
      <c r="R13" s="383"/>
      <c r="S13" s="38">
        <f>IF(AA10="","",AA10)</f>
        <v>11</v>
      </c>
      <c r="T13" s="38">
        <f>IF(AB10="","",AB10)</f>
        <v>11</v>
      </c>
      <c r="U13" s="38">
        <f>IF(AC10="","",AC10)</f>
        <v>11</v>
      </c>
      <c r="V13" s="38" t="str">
        <f>IF(AD10="","",AD10)</f>
        <v/>
      </c>
      <c r="W13" s="38" t="str">
        <f>IF(AE10="","",AE10)</f>
        <v/>
      </c>
      <c r="X13" s="361"/>
      <c r="Y13" s="361"/>
      <c r="Z13" s="361"/>
      <c r="AA13" s="361"/>
      <c r="AB13" s="361"/>
      <c r="AC13" s="361"/>
      <c r="AD13" s="361"/>
      <c r="AE13" s="361"/>
      <c r="AF13" s="379"/>
      <c r="AG13" s="380"/>
      <c r="AH13" s="387"/>
      <c r="AI13" s="33"/>
      <c r="AJ13" s="33"/>
      <c r="AK13" s="33"/>
      <c r="AL13" s="33"/>
      <c r="AM13" s="33"/>
      <c r="AN13" s="379"/>
      <c r="AO13" s="380"/>
      <c r="AP13" s="381"/>
      <c r="AQ13" s="33"/>
      <c r="AR13" s="33"/>
      <c r="AS13" s="33"/>
      <c r="AT13" s="33"/>
      <c r="AU13" s="39"/>
      <c r="AV13" s="348"/>
      <c r="AW13" s="350"/>
      <c r="AX13" s="350"/>
      <c r="AY13" s="330"/>
      <c r="AZ13" s="332"/>
      <c r="BA13" s="376">
        <f>IF(BC12=0,"-",BA12/BC12)</f>
        <v>0</v>
      </c>
      <c r="BB13" s="377"/>
      <c r="BC13" s="378"/>
      <c r="BD13" s="377">
        <f>IF(BF12=0,"-",BD12/BF12)</f>
        <v>0.30303030303030304</v>
      </c>
      <c r="BE13" s="377"/>
      <c r="BF13" s="377"/>
      <c r="BG13" s="334"/>
      <c r="BH13" s="455"/>
      <c r="BI13" s="25">
        <v>106</v>
      </c>
      <c r="BJ13" s="26">
        <v>6</v>
      </c>
      <c r="BK13" s="56" t="str">
        <f>CONCATENATE(B13,C13,D13)</f>
        <v>2-3</v>
      </c>
      <c r="BL13" s="56" t="str">
        <f t="shared" si="1"/>
        <v xml:space="preserve">stół </v>
      </c>
      <c r="BM13" s="27">
        <f t="shared" si="2"/>
        <v>2</v>
      </c>
      <c r="BN13" s="56" t="str">
        <f t="shared" si="3"/>
        <v>DYL Dawid</v>
      </c>
      <c r="BO13" s="27">
        <f t="shared" si="4"/>
        <v>3</v>
      </c>
      <c r="BP13" s="56" t="str">
        <f t="shared" si="5"/>
        <v>GRĄZKA Adam</v>
      </c>
      <c r="BQ13" s="25">
        <v>1</v>
      </c>
      <c r="BR13" s="26" t="str">
        <f t="shared" si="6"/>
        <v>grupa A</v>
      </c>
      <c r="BS13" s="56"/>
      <c r="BT13" s="57"/>
      <c r="BU13" s="76"/>
    </row>
    <row r="14" spans="1:75" ht="17.399999999999999" customHeight="1">
      <c r="A14" s="79"/>
      <c r="B14" s="30"/>
      <c r="C14" s="31"/>
      <c r="D14" s="46"/>
      <c r="E14" s="78">
        <v>4</v>
      </c>
      <c r="F14" s="369">
        <f>IF(E15="","",VLOOKUP(E15,[2]lista_te!$B$8:$D$61,3,FALSE))</f>
        <v>48</v>
      </c>
      <c r="G14" s="454"/>
      <c r="H14" s="371" t="str">
        <f>IF(AH8="","",AH8)</f>
        <v/>
      </c>
      <c r="I14" s="352" t="s">
        <v>20</v>
      </c>
      <c r="J14" s="354" t="str">
        <f>IF(AF8="","",AF8)</f>
        <v/>
      </c>
      <c r="K14" s="38" t="str">
        <f>IF(AI9="","",AI9)</f>
        <v/>
      </c>
      <c r="L14" s="38" t="str">
        <f>IF(AJ9="","",AJ9)</f>
        <v/>
      </c>
      <c r="M14" s="38" t="str">
        <f>IF(AK9="","",AK9)</f>
        <v/>
      </c>
      <c r="N14" s="38" t="str">
        <f>IF(AL9="","",AL9)</f>
        <v/>
      </c>
      <c r="O14" s="38" t="str">
        <f>IF(AM9="","",AM9)</f>
        <v/>
      </c>
      <c r="P14" s="356" t="str">
        <f>IF(AH10="","",AH10)</f>
        <v/>
      </c>
      <c r="Q14" s="352" t="s">
        <v>20</v>
      </c>
      <c r="R14" s="354" t="str">
        <f>IF(AF10="","",AF10)</f>
        <v/>
      </c>
      <c r="S14" s="38" t="str">
        <f>IF(AI11="","",AI11)</f>
        <v/>
      </c>
      <c r="T14" s="38" t="str">
        <f>IF(AJ11="","",AJ11)</f>
        <v/>
      </c>
      <c r="U14" s="38" t="str">
        <f>IF(AK11="","",AK11)</f>
        <v/>
      </c>
      <c r="V14" s="38" t="str">
        <f>IF(AL11="","",AL11)</f>
        <v/>
      </c>
      <c r="W14" s="38" t="str">
        <f>IF(AM11="","",AM11)</f>
        <v/>
      </c>
      <c r="X14" s="356" t="str">
        <f>IF(AH12="","",AH12)</f>
        <v/>
      </c>
      <c r="Y14" s="352" t="s">
        <v>20</v>
      </c>
      <c r="Z14" s="358" t="str">
        <f>IF(AF12="","",AF12)</f>
        <v/>
      </c>
      <c r="AA14" s="38" t="str">
        <f>IF(AI13="","",AI13)</f>
        <v/>
      </c>
      <c r="AB14" s="38" t="str">
        <f>IF(AJ13="","",AJ13)</f>
        <v/>
      </c>
      <c r="AC14" s="38" t="str">
        <f>IF(AK13="","",AK13)</f>
        <v/>
      </c>
      <c r="AD14" s="38" t="str">
        <f>IF(AL13="","",AL13)</f>
        <v/>
      </c>
      <c r="AE14" s="38" t="str">
        <f>IF(AM13="","",AM13)</f>
        <v/>
      </c>
      <c r="AF14" s="479"/>
      <c r="AG14" s="362"/>
      <c r="AH14" s="362"/>
      <c r="AI14" s="362"/>
      <c r="AJ14" s="362"/>
      <c r="AK14" s="362"/>
      <c r="AL14" s="362"/>
      <c r="AM14" s="363"/>
      <c r="AN14" s="342"/>
      <c r="AO14" s="344" t="s">
        <v>20</v>
      </c>
      <c r="AP14" s="346"/>
      <c r="AQ14" s="33"/>
      <c r="AR14" s="33"/>
      <c r="AS14" s="33"/>
      <c r="AT14" s="33"/>
      <c r="AU14" s="39"/>
      <c r="AV14" s="348">
        <f>IF(H14="",0,IF(H14=3,2,1))</f>
        <v>0</v>
      </c>
      <c r="AW14" s="350">
        <f>IF(P14="",0,IF(P14=3,2,1))</f>
        <v>0</v>
      </c>
      <c r="AX14" s="350">
        <f>IF(X14="",0,IF(X14=3,2,1))</f>
        <v>0</v>
      </c>
      <c r="AY14" s="330">
        <f>IF(AN14="",0,IF(AN14=3,2,1))</f>
        <v>0</v>
      </c>
      <c r="AZ14" s="332">
        <f>SUM(AV14:AY15)</f>
        <v>0</v>
      </c>
      <c r="BA14" s="40">
        <f>SUM(H14,P14,X14,AN14)</f>
        <v>0</v>
      </c>
      <c r="BB14" s="41" t="s">
        <v>20</v>
      </c>
      <c r="BC14" s="42">
        <f>SUM(J14,R14,Z14,AP14)</f>
        <v>0</v>
      </c>
      <c r="BD14" s="43">
        <f>SUM(K14:O14,S14:W14,AA14:AE14,AQ14:AU14)</f>
        <v>0</v>
      </c>
      <c r="BE14" s="44" t="s">
        <v>20</v>
      </c>
      <c r="BF14" s="45">
        <f>SUM(K15:O15,S15:W15,AA15:AE15,AQ15:AU15)</f>
        <v>0</v>
      </c>
      <c r="BG14" s="334"/>
      <c r="BH14" s="452" t="str">
        <f>IF(AZ14&lt;&gt;0,RANK(AZ14,AZ8:AZ17),"")</f>
        <v/>
      </c>
      <c r="BI14" s="58"/>
      <c r="BJ14" s="59"/>
      <c r="BK14" s="59"/>
      <c r="BL14" s="59"/>
      <c r="BM14" s="60"/>
      <c r="BN14" s="59"/>
      <c r="BO14" s="60"/>
      <c r="BP14" s="59"/>
      <c r="BQ14" s="61"/>
      <c r="BR14" s="59"/>
      <c r="BS14" s="59"/>
      <c r="BT14" s="61"/>
    </row>
    <row r="15" spans="1:75" ht="17.399999999999999" customHeight="1" thickBot="1">
      <c r="A15" s="80"/>
      <c r="B15" s="62"/>
      <c r="C15" s="63"/>
      <c r="D15" s="64"/>
      <c r="E15" s="81">
        <v>48</v>
      </c>
      <c r="F15" s="337">
        <f>IF(E13="","",VLOOKUP(F14,[2]lista_te!$D$8:$G$61,4,FALSE))</f>
        <v>48</v>
      </c>
      <c r="G15" s="453"/>
      <c r="H15" s="372"/>
      <c r="I15" s="353"/>
      <c r="J15" s="355"/>
      <c r="K15" s="65" t="str">
        <f>IF(AI8="","",AI8)</f>
        <v/>
      </c>
      <c r="L15" s="65" t="str">
        <f>IF(AJ8="","",AJ8)</f>
        <v/>
      </c>
      <c r="M15" s="65" t="str">
        <f>IF(AK8="","",AK8)</f>
        <v/>
      </c>
      <c r="N15" s="65" t="str">
        <f>IF(AL8="","",AL8)</f>
        <v/>
      </c>
      <c r="O15" s="65" t="str">
        <f>IF(AM8="","",AM8)</f>
        <v/>
      </c>
      <c r="P15" s="357"/>
      <c r="Q15" s="353"/>
      <c r="R15" s="355"/>
      <c r="S15" s="65" t="str">
        <f>IF(AI10="","",AI10)</f>
        <v/>
      </c>
      <c r="T15" s="65" t="str">
        <f>IF(AJ10="","",AJ10)</f>
        <v/>
      </c>
      <c r="U15" s="65" t="str">
        <f>IF(AK10="","",AK10)</f>
        <v/>
      </c>
      <c r="V15" s="65" t="str">
        <f>IF(AL10="","",AL10)</f>
        <v/>
      </c>
      <c r="W15" s="65" t="str">
        <f>IF(AM10="","",AM10)</f>
        <v/>
      </c>
      <c r="X15" s="357"/>
      <c r="Y15" s="353"/>
      <c r="Z15" s="359"/>
      <c r="AA15" s="65" t="str">
        <f>IF(AI12="","",AI12)</f>
        <v/>
      </c>
      <c r="AB15" s="65" t="str">
        <f>IF(AJ12="","",AJ12)</f>
        <v/>
      </c>
      <c r="AC15" s="65" t="str">
        <f>IF(AK12="","",AK12)</f>
        <v/>
      </c>
      <c r="AD15" s="65" t="str">
        <f>IF(AL12="","",AL12)</f>
        <v/>
      </c>
      <c r="AE15" s="65" t="str">
        <f>IF(AM12="","",AM12)</f>
        <v/>
      </c>
      <c r="AF15" s="364"/>
      <c r="AG15" s="365"/>
      <c r="AH15" s="365"/>
      <c r="AI15" s="365"/>
      <c r="AJ15" s="365"/>
      <c r="AK15" s="365"/>
      <c r="AL15" s="365"/>
      <c r="AM15" s="366"/>
      <c r="AN15" s="343"/>
      <c r="AO15" s="345"/>
      <c r="AP15" s="347"/>
      <c r="AQ15" s="66"/>
      <c r="AR15" s="66"/>
      <c r="AS15" s="66"/>
      <c r="AT15" s="66"/>
      <c r="AU15" s="67"/>
      <c r="AV15" s="349"/>
      <c r="AW15" s="351"/>
      <c r="AX15" s="351"/>
      <c r="AY15" s="331"/>
      <c r="AZ15" s="333"/>
      <c r="BA15" s="339" t="str">
        <f>IF(BC14=0,"-",BA14/BC14)</f>
        <v>-</v>
      </c>
      <c r="BB15" s="340"/>
      <c r="BC15" s="341"/>
      <c r="BD15" s="340" t="str">
        <f>IF(BF14=0,"-",BD14/BF14)</f>
        <v>-</v>
      </c>
      <c r="BE15" s="340"/>
      <c r="BF15" s="340"/>
      <c r="BG15" s="335"/>
      <c r="BH15" s="452"/>
      <c r="BI15" s="68"/>
      <c r="BJ15" s="69"/>
      <c r="BK15" s="69"/>
      <c r="BL15" s="69"/>
      <c r="BM15" s="70"/>
      <c r="BN15" s="69"/>
      <c r="BO15" s="70"/>
      <c r="BP15" s="69"/>
      <c r="BQ15" s="71"/>
      <c r="BR15" s="69"/>
      <c r="BS15" s="69"/>
      <c r="BT15" s="71"/>
    </row>
    <row r="16" spans="1:75" ht="17.399999999999999" hidden="1" customHeight="1">
      <c r="A16" s="82"/>
      <c r="B16" s="83"/>
      <c r="C16" s="84"/>
      <c r="D16" s="85"/>
      <c r="E16" s="75">
        <v>5</v>
      </c>
      <c r="F16" s="477" t="str">
        <f>IF([2]lista_te!B48="80.",[2]lista_te!C48,"")</f>
        <v/>
      </c>
      <c r="G16" s="86" t="str">
        <f>IF([2]lista_te!B48="80.",[2]lista_te!D48,"")</f>
        <v/>
      </c>
      <c r="H16" s="388" t="str">
        <f>IF(AP8="","",AP8)</f>
        <v/>
      </c>
      <c r="I16" s="389" t="s">
        <v>20</v>
      </c>
      <c r="J16" s="390" t="str">
        <f>IF(AN8="","",AN8)</f>
        <v/>
      </c>
      <c r="K16" s="50" t="str">
        <f>IF(AQ9="","",AQ9)</f>
        <v/>
      </c>
      <c r="L16" s="50" t="str">
        <f>IF(AR9="","",AR9)</f>
        <v/>
      </c>
      <c r="M16" s="50" t="str">
        <f>IF(AS9="","",AS9)</f>
        <v/>
      </c>
      <c r="N16" s="50" t="str">
        <f>IF(AT9="","",AT9)</f>
        <v/>
      </c>
      <c r="O16" s="50" t="str">
        <f>IF(AU9="","",AU9)</f>
        <v/>
      </c>
      <c r="P16" s="471" t="str">
        <f>IF(AP10="","",AP10)</f>
        <v/>
      </c>
      <c r="Q16" s="389" t="s">
        <v>20</v>
      </c>
      <c r="R16" s="390" t="str">
        <f>IF(AN10="","",AN10)</f>
        <v/>
      </c>
      <c r="S16" s="50" t="str">
        <f>IF(AQ11="","",AQ11)</f>
        <v/>
      </c>
      <c r="T16" s="50" t="str">
        <f>IF(AR11="","",AR11)</f>
        <v/>
      </c>
      <c r="U16" s="50" t="str">
        <f>IF(AS11="","",AS11)</f>
        <v/>
      </c>
      <c r="V16" s="50" t="str">
        <f>IF(AT11="","",AT11)</f>
        <v/>
      </c>
      <c r="W16" s="50" t="str">
        <f>IF(AU11="","",AU11)</f>
        <v/>
      </c>
      <c r="X16" s="471" t="str">
        <f>IF(AP12="","",AP12)</f>
        <v/>
      </c>
      <c r="Y16" s="389" t="s">
        <v>20</v>
      </c>
      <c r="Z16" s="390" t="str">
        <f>IF(AN12="","",AN12)</f>
        <v/>
      </c>
      <c r="AA16" s="50" t="str">
        <f>IF(AQ13="","",AQ13)</f>
        <v/>
      </c>
      <c r="AB16" s="50" t="str">
        <f>IF(AR13="","",AR13)</f>
        <v/>
      </c>
      <c r="AC16" s="50" t="str">
        <f>IF(AS13="","",AS13)</f>
        <v/>
      </c>
      <c r="AD16" s="50" t="str">
        <f>IF(AT13="","",AT13)</f>
        <v/>
      </c>
      <c r="AE16" s="50" t="str">
        <f>IF(AU13="","",AU13)</f>
        <v/>
      </c>
      <c r="AF16" s="471" t="str">
        <f>IF(AP14="","",AP14)</f>
        <v/>
      </c>
      <c r="AG16" s="389" t="s">
        <v>20</v>
      </c>
      <c r="AH16" s="390" t="str">
        <f>IF(AN14="","",AN14)</f>
        <v/>
      </c>
      <c r="AI16" s="50" t="str">
        <f>IF(AQ15="","",AQ15)</f>
        <v/>
      </c>
      <c r="AJ16" s="50" t="str">
        <f>IF(AR15="","",AR15)</f>
        <v/>
      </c>
      <c r="AK16" s="50" t="str">
        <f>IF(AS15="","",AS15)</f>
        <v/>
      </c>
      <c r="AL16" s="50" t="str">
        <f>IF(AT15="","",AT15)</f>
        <v/>
      </c>
      <c r="AM16" s="50" t="str">
        <f>IF(AU15="","",AU15)</f>
        <v/>
      </c>
      <c r="AN16" s="360"/>
      <c r="AO16" s="361"/>
      <c r="AP16" s="361"/>
      <c r="AQ16" s="361"/>
      <c r="AR16" s="361"/>
      <c r="AS16" s="361"/>
      <c r="AT16" s="361"/>
      <c r="AU16" s="466"/>
      <c r="AV16" s="468">
        <f>IF(H16="",0,IF(H16=3,2,1))</f>
        <v>0</v>
      </c>
      <c r="AW16" s="469">
        <f>IF(P16="",0,IF(P16=3,2,1))</f>
        <v>0</v>
      </c>
      <c r="AX16" s="469">
        <f>IF(X16="",0,IF(X16=3,2,1))</f>
        <v>0</v>
      </c>
      <c r="AY16" s="470">
        <f>IF(AF16="",0,IF(AF16=3,2,1))</f>
        <v>0</v>
      </c>
      <c r="AZ16" s="464">
        <f>SUM(AV16:AY17)</f>
        <v>0</v>
      </c>
      <c r="BA16" s="87">
        <f>SUM(H16,P16,X16,AF16)</f>
        <v>0</v>
      </c>
      <c r="BB16" s="88" t="s">
        <v>20</v>
      </c>
      <c r="BC16" s="89">
        <f>SUM(J16,R16,Z16,AH16)</f>
        <v>0</v>
      </c>
      <c r="BD16" s="90">
        <f>SUM(K16:O16,S16:W16,AA16:AE16,AI16:AM16,)</f>
        <v>0</v>
      </c>
      <c r="BE16" s="91" t="s">
        <v>20</v>
      </c>
      <c r="BF16" s="92">
        <f>SUM(K17:O17,S17:W17,AA17:AE17,AI17:AM17)</f>
        <v>0</v>
      </c>
      <c r="BG16" s="465"/>
      <c r="BH16" s="455" t="str">
        <f>IF(AZ16&lt;&gt;0,RANK(AZ16,AZ8:AZ17),"")</f>
        <v/>
      </c>
      <c r="BI16" s="93">
        <v>9</v>
      </c>
      <c r="BJ16" s="93" t="s">
        <v>21</v>
      </c>
      <c r="BK16" s="93" t="str">
        <f>CONCATENATE(B16,C16,D16)</f>
        <v/>
      </c>
      <c r="BL16" s="93" t="str">
        <f>CONCATENATE("stół ",A16)</f>
        <v xml:space="preserve">stół </v>
      </c>
      <c r="BM16" s="94">
        <f>B16</f>
        <v>0</v>
      </c>
      <c r="BN16" s="93" t="e">
        <f t="shared" si="3"/>
        <v>#N/A</v>
      </c>
      <c r="BO16" s="94">
        <f>D16:D21</f>
        <v>0</v>
      </c>
      <c r="BP16" s="93" t="e">
        <f t="shared" si="5"/>
        <v>#N/A</v>
      </c>
      <c r="BQ16" s="95" t="e">
        <f>CONCATENATE(BJ16," ",BK16," godz. ",#REF!," ",BL16)</f>
        <v>#REF!</v>
      </c>
      <c r="BR16" s="93"/>
      <c r="BS16" s="93"/>
      <c r="BT16" s="95"/>
    </row>
    <row r="17" spans="1:75" ht="17.399999999999999" hidden="1" customHeight="1" thickBot="1">
      <c r="A17" s="80"/>
      <c r="B17" s="62"/>
      <c r="C17" s="63"/>
      <c r="D17" s="64"/>
      <c r="E17" s="81">
        <v>80</v>
      </c>
      <c r="F17" s="478"/>
      <c r="G17" s="96" t="str">
        <f>IF([2]lista_te!B48="80.",[2]lista_te!G48,"")</f>
        <v/>
      </c>
      <c r="H17" s="372"/>
      <c r="I17" s="353"/>
      <c r="J17" s="355"/>
      <c r="K17" s="65" t="str">
        <f>IF(AQ8="","",AQ8)</f>
        <v/>
      </c>
      <c r="L17" s="65" t="str">
        <f>IF(AR8="","",AR8)</f>
        <v/>
      </c>
      <c r="M17" s="65" t="str">
        <f>IF(AS8="","",AS8)</f>
        <v/>
      </c>
      <c r="N17" s="65" t="str">
        <f>IF(AT8="","",AT8)</f>
        <v/>
      </c>
      <c r="O17" s="65" t="str">
        <f>IF(AU8="","",AU8)</f>
        <v/>
      </c>
      <c r="P17" s="357"/>
      <c r="Q17" s="353"/>
      <c r="R17" s="355"/>
      <c r="S17" s="65" t="str">
        <f>IF(AQ10="","",AQ10)</f>
        <v/>
      </c>
      <c r="T17" s="65" t="str">
        <f>IF(AR10="","",AR10)</f>
        <v/>
      </c>
      <c r="U17" s="65" t="str">
        <f>IF(AS10="","",AS10)</f>
        <v/>
      </c>
      <c r="V17" s="65" t="str">
        <f>IF(AT10="","",AT10)</f>
        <v/>
      </c>
      <c r="W17" s="65" t="str">
        <f>IF(AU10="","",AU10)</f>
        <v/>
      </c>
      <c r="X17" s="357"/>
      <c r="Y17" s="353"/>
      <c r="Z17" s="355"/>
      <c r="AA17" s="65" t="str">
        <f>IF(AQ12="","",AQ12)</f>
        <v/>
      </c>
      <c r="AB17" s="65" t="str">
        <f>IF(AR12="","",AR12)</f>
        <v/>
      </c>
      <c r="AC17" s="65" t="str">
        <f>IF(AS12="","",AS12)</f>
        <v/>
      </c>
      <c r="AD17" s="65" t="str">
        <f>IF(AT12="","",AT12)</f>
        <v/>
      </c>
      <c r="AE17" s="65" t="str">
        <f>IF(AU12="","",AU12)</f>
        <v/>
      </c>
      <c r="AF17" s="357"/>
      <c r="AG17" s="353"/>
      <c r="AH17" s="355"/>
      <c r="AI17" s="65" t="str">
        <f>IF(AQ14="","",AQ14)</f>
        <v/>
      </c>
      <c r="AJ17" s="65" t="str">
        <f>IF(AR14="","",AR14)</f>
        <v/>
      </c>
      <c r="AK17" s="65" t="str">
        <f>IF(AS14="","",AS14)</f>
        <v/>
      </c>
      <c r="AL17" s="65" t="str">
        <f>IF(AT14="","",AT14)</f>
        <v/>
      </c>
      <c r="AM17" s="65" t="str">
        <f>IF(AU14="","",AU14)</f>
        <v/>
      </c>
      <c r="AN17" s="364"/>
      <c r="AO17" s="365"/>
      <c r="AP17" s="365"/>
      <c r="AQ17" s="365"/>
      <c r="AR17" s="365"/>
      <c r="AS17" s="365"/>
      <c r="AT17" s="365"/>
      <c r="AU17" s="467"/>
      <c r="AV17" s="349"/>
      <c r="AW17" s="351"/>
      <c r="AX17" s="351"/>
      <c r="AY17" s="331"/>
      <c r="AZ17" s="333"/>
      <c r="BA17" s="339" t="str">
        <f>IF(BC16=0,"-",BA16/BC16)</f>
        <v>-</v>
      </c>
      <c r="BB17" s="340"/>
      <c r="BC17" s="341"/>
      <c r="BD17" s="340" t="str">
        <f>IF(BF16=0,"-",BD16/BF16)</f>
        <v>-</v>
      </c>
      <c r="BE17" s="340"/>
      <c r="BF17" s="340"/>
      <c r="BG17" s="335"/>
      <c r="BH17" s="455"/>
      <c r="BI17" s="26">
        <v>10</v>
      </c>
      <c r="BJ17" s="26" t="s">
        <v>21</v>
      </c>
      <c r="BK17" s="26" t="str">
        <f>CONCATENATE(B17,C17,D17)</f>
        <v/>
      </c>
      <c r="BL17" s="26" t="str">
        <f>CONCATENATE("stół ",A17)</f>
        <v xml:space="preserve">stół </v>
      </c>
      <c r="BM17" s="27">
        <f>B17</f>
        <v>0</v>
      </c>
      <c r="BN17" s="26" t="e">
        <f t="shared" si="3"/>
        <v>#N/A</v>
      </c>
      <c r="BO17" s="27">
        <f>D17:D22</f>
        <v>0</v>
      </c>
      <c r="BP17" s="26" t="e">
        <f t="shared" si="5"/>
        <v>#N/A</v>
      </c>
      <c r="BQ17" s="28" t="e">
        <f>CONCATENATE(BJ17," ",BK17," godz. ",#REF!," ",BL17)</f>
        <v>#REF!</v>
      </c>
      <c r="BR17" s="26"/>
      <c r="BS17" s="26"/>
      <c r="BT17" s="28"/>
    </row>
    <row r="18" spans="1:75" ht="18" customHeight="1" thickBot="1">
      <c r="BI18" s="97"/>
      <c r="BJ18" s="97"/>
      <c r="BK18" s="97"/>
      <c r="BL18" s="97"/>
      <c r="BM18" s="97"/>
      <c r="BN18" s="97"/>
      <c r="BO18" s="97"/>
      <c r="BP18" s="97"/>
      <c r="BQ18" s="476"/>
      <c r="BR18" s="476"/>
      <c r="BS18" s="97"/>
      <c r="BT18" s="97"/>
    </row>
    <row r="19" spans="1:75" ht="17.399999999999999" customHeight="1">
      <c r="A19" s="439" t="s">
        <v>1</v>
      </c>
      <c r="B19" s="441" t="s">
        <v>2</v>
      </c>
      <c r="C19" s="442"/>
      <c r="D19" s="443"/>
      <c r="E19" s="447" t="s">
        <v>24</v>
      </c>
      <c r="F19" s="448"/>
      <c r="G19" s="449"/>
      <c r="H19" s="422">
        <v>1</v>
      </c>
      <c r="I19" s="423"/>
      <c r="J19" s="423"/>
      <c r="K19" s="423"/>
      <c r="L19" s="423"/>
      <c r="M19" s="423"/>
      <c r="N19" s="423"/>
      <c r="O19" s="423"/>
      <c r="P19" s="422">
        <v>2</v>
      </c>
      <c r="Q19" s="423"/>
      <c r="R19" s="423"/>
      <c r="S19" s="423"/>
      <c r="T19" s="423"/>
      <c r="U19" s="423"/>
      <c r="V19" s="423"/>
      <c r="W19" s="424"/>
      <c r="X19" s="422">
        <v>3</v>
      </c>
      <c r="Y19" s="423"/>
      <c r="Z19" s="423"/>
      <c r="AA19" s="423"/>
      <c r="AB19" s="423"/>
      <c r="AC19" s="423"/>
      <c r="AD19" s="423"/>
      <c r="AE19" s="424"/>
      <c r="AF19" s="422">
        <v>4</v>
      </c>
      <c r="AG19" s="423"/>
      <c r="AH19" s="423"/>
      <c r="AI19" s="423"/>
      <c r="AJ19" s="423"/>
      <c r="AK19" s="423"/>
      <c r="AL19" s="423"/>
      <c r="AM19" s="424"/>
      <c r="AN19" s="422">
        <v>5</v>
      </c>
      <c r="AO19" s="423"/>
      <c r="AP19" s="423"/>
      <c r="AQ19" s="423"/>
      <c r="AR19" s="423"/>
      <c r="AS19" s="423"/>
      <c r="AT19" s="423"/>
      <c r="AU19" s="424"/>
      <c r="AV19" s="9"/>
      <c r="AW19" s="9"/>
      <c r="AX19" s="9"/>
      <c r="AY19" s="9"/>
      <c r="AZ19" s="428" t="s">
        <v>4</v>
      </c>
      <c r="BA19" s="430" t="s">
        <v>5</v>
      </c>
      <c r="BB19" s="431"/>
      <c r="BC19" s="432"/>
      <c r="BD19" s="430" t="s">
        <v>6</v>
      </c>
      <c r="BE19" s="431"/>
      <c r="BF19" s="432"/>
      <c r="BG19" s="433" t="s">
        <v>7</v>
      </c>
      <c r="BH19" s="435" t="s">
        <v>7</v>
      </c>
      <c r="BI19" s="69"/>
      <c r="BJ19" s="69"/>
      <c r="BK19" s="69"/>
      <c r="BL19" s="69"/>
      <c r="BM19" s="70"/>
      <c r="BN19" s="69"/>
      <c r="BO19" s="70"/>
      <c r="BP19" s="69"/>
      <c r="BQ19" s="71"/>
      <c r="BR19" s="69"/>
      <c r="BS19" s="69"/>
      <c r="BT19" s="71"/>
    </row>
    <row r="20" spans="1:75" ht="17.399999999999999" customHeight="1" thickBot="1">
      <c r="A20" s="440"/>
      <c r="B20" s="444"/>
      <c r="C20" s="445"/>
      <c r="D20" s="446"/>
      <c r="E20" s="10" t="s">
        <v>8</v>
      </c>
      <c r="F20" s="408" t="s">
        <v>9</v>
      </c>
      <c r="G20" s="456"/>
      <c r="H20" s="425"/>
      <c r="I20" s="426"/>
      <c r="J20" s="426"/>
      <c r="K20" s="426"/>
      <c r="L20" s="426"/>
      <c r="M20" s="426"/>
      <c r="N20" s="426"/>
      <c r="O20" s="426"/>
      <c r="P20" s="425"/>
      <c r="Q20" s="426"/>
      <c r="R20" s="426"/>
      <c r="S20" s="426"/>
      <c r="T20" s="426"/>
      <c r="U20" s="426"/>
      <c r="V20" s="426"/>
      <c r="W20" s="427"/>
      <c r="X20" s="425"/>
      <c r="Y20" s="426"/>
      <c r="Z20" s="426"/>
      <c r="AA20" s="426"/>
      <c r="AB20" s="426"/>
      <c r="AC20" s="426"/>
      <c r="AD20" s="426"/>
      <c r="AE20" s="427"/>
      <c r="AF20" s="425"/>
      <c r="AG20" s="426"/>
      <c r="AH20" s="426"/>
      <c r="AI20" s="426"/>
      <c r="AJ20" s="426"/>
      <c r="AK20" s="426"/>
      <c r="AL20" s="426"/>
      <c r="AM20" s="427"/>
      <c r="AN20" s="425"/>
      <c r="AO20" s="426"/>
      <c r="AP20" s="426"/>
      <c r="AQ20" s="426"/>
      <c r="AR20" s="426"/>
      <c r="AS20" s="426"/>
      <c r="AT20" s="426"/>
      <c r="AU20" s="427"/>
      <c r="AV20" s="11"/>
      <c r="AW20" s="11"/>
      <c r="AX20" s="11"/>
      <c r="AY20" s="11"/>
      <c r="AZ20" s="429"/>
      <c r="BA20" s="413" t="s">
        <v>10</v>
      </c>
      <c r="BB20" s="414"/>
      <c r="BC20" s="415"/>
      <c r="BD20" s="413" t="s">
        <v>10</v>
      </c>
      <c r="BE20" s="414"/>
      <c r="BF20" s="415"/>
      <c r="BG20" s="434"/>
      <c r="BH20" s="435"/>
      <c r="BI20" s="74" t="s">
        <v>11</v>
      </c>
      <c r="BJ20" s="12" t="s">
        <v>25</v>
      </c>
      <c r="BK20" s="12" t="s">
        <v>2</v>
      </c>
      <c r="BL20" s="12" t="s">
        <v>1</v>
      </c>
      <c r="BM20" s="12" t="s">
        <v>13</v>
      </c>
      <c r="BN20" s="12" t="s">
        <v>14</v>
      </c>
      <c r="BO20" s="12" t="s">
        <v>13</v>
      </c>
      <c r="BP20" s="12" t="s">
        <v>15</v>
      </c>
      <c r="BQ20" s="416" t="s">
        <v>16</v>
      </c>
      <c r="BR20" s="417"/>
      <c r="BS20" s="12" t="s">
        <v>17</v>
      </c>
      <c r="BT20" s="12" t="s">
        <v>18</v>
      </c>
      <c r="BU20" s="12" t="s">
        <v>23</v>
      </c>
    </row>
    <row r="21" spans="1:75" ht="17.399999999999999" customHeight="1" thickBot="1">
      <c r="A21" s="13"/>
      <c r="B21" s="14">
        <v>1</v>
      </c>
      <c r="C21" s="15" t="s">
        <v>19</v>
      </c>
      <c r="D21" s="16">
        <v>3</v>
      </c>
      <c r="E21" s="75">
        <v>1</v>
      </c>
      <c r="F21" s="369" t="str">
        <f>IF(E22="","",VLOOKUP(E22,[2]lista_te!$B$8:$D$61,3,FALSE))</f>
        <v>BEDNARSKI Marcin</v>
      </c>
      <c r="G21" s="454"/>
      <c r="H21" s="418"/>
      <c r="I21" s="418"/>
      <c r="J21" s="418"/>
      <c r="K21" s="418"/>
      <c r="L21" s="418"/>
      <c r="M21" s="418"/>
      <c r="N21" s="418"/>
      <c r="O21" s="419"/>
      <c r="P21" s="401">
        <v>3</v>
      </c>
      <c r="Q21" s="402" t="s">
        <v>20</v>
      </c>
      <c r="R21" s="403">
        <v>0</v>
      </c>
      <c r="S21" s="17">
        <v>11</v>
      </c>
      <c r="T21" s="17">
        <v>11</v>
      </c>
      <c r="U21" s="17">
        <v>12</v>
      </c>
      <c r="V21" s="17"/>
      <c r="W21" s="17"/>
      <c r="X21" s="401">
        <v>2</v>
      </c>
      <c r="Y21" s="402" t="s">
        <v>20</v>
      </c>
      <c r="Z21" s="403">
        <v>3</v>
      </c>
      <c r="AA21" s="17">
        <v>11</v>
      </c>
      <c r="AB21" s="17">
        <v>11</v>
      </c>
      <c r="AC21" s="17">
        <v>8</v>
      </c>
      <c r="AD21" s="17">
        <v>9</v>
      </c>
      <c r="AE21" s="17">
        <v>7</v>
      </c>
      <c r="AF21" s="401"/>
      <c r="AG21" s="402" t="s">
        <v>20</v>
      </c>
      <c r="AH21" s="407"/>
      <c r="AI21" s="17"/>
      <c r="AJ21" s="17"/>
      <c r="AK21" s="17"/>
      <c r="AL21" s="17"/>
      <c r="AM21" s="17"/>
      <c r="AN21" s="401"/>
      <c r="AO21" s="402" t="s">
        <v>20</v>
      </c>
      <c r="AP21" s="403"/>
      <c r="AQ21" s="17"/>
      <c r="AR21" s="17"/>
      <c r="AS21" s="17"/>
      <c r="AT21" s="17"/>
      <c r="AU21" s="18"/>
      <c r="AV21" s="405">
        <f>IF(P21="",0,IF(P21=3,2,1))</f>
        <v>2</v>
      </c>
      <c r="AW21" s="406">
        <f>IF(X21="",0,IF(X21=3,2,1))</f>
        <v>1</v>
      </c>
      <c r="AX21" s="406">
        <f>IF(AF21="",0,IF(AF21=3,2,1))</f>
        <v>0</v>
      </c>
      <c r="AY21" s="398">
        <f>IF(AN21="",0,IF(AN21=3,2,1))</f>
        <v>0</v>
      </c>
      <c r="AZ21" s="399">
        <f>SUM(AV21:AY22)</f>
        <v>3</v>
      </c>
      <c r="BA21" s="19">
        <f>SUM(P21,X21,AF21,AN21)</f>
        <v>5</v>
      </c>
      <c r="BB21" s="20" t="s">
        <v>20</v>
      </c>
      <c r="BC21" s="21">
        <f>SUM(R21,Z21,AH21,AP21)</f>
        <v>3</v>
      </c>
      <c r="BD21" s="22">
        <f>SUM(S21:W21,AA21:AE21,AI21:AM21,AQ21:AU21)</f>
        <v>80</v>
      </c>
      <c r="BE21" s="23" t="s">
        <v>20</v>
      </c>
      <c r="BF21" s="24">
        <f>SUM(S22:W22,AA22:AE22,AI22:AM22,AQ22:AU22)</f>
        <v>58</v>
      </c>
      <c r="BG21" s="400">
        <v>2</v>
      </c>
      <c r="BH21" s="455">
        <f>IF(AZ21&lt;&gt;0,RANK(AZ21,AZ21:AZ30),"")</f>
        <v>2</v>
      </c>
      <c r="BI21" s="25">
        <v>107</v>
      </c>
      <c r="BJ21" s="26">
        <v>1</v>
      </c>
      <c r="BK21" s="26" t="str">
        <f t="shared" ref="BK21:BK26" si="8">CONCATENATE(B21,C21,D21)</f>
        <v>1-3</v>
      </c>
      <c r="BL21" s="26" t="str">
        <f t="shared" ref="BL21:BL26" si="9">CONCATENATE("stół ",A21)</f>
        <v xml:space="preserve">stół </v>
      </c>
      <c r="BM21" s="27">
        <f>B21</f>
        <v>1</v>
      </c>
      <c r="BN21" s="26" t="str">
        <f>VLOOKUP(BM21,$BS$21:$BT$25,2,FALSE)</f>
        <v>BEDNARSKI Marcin</v>
      </c>
      <c r="BO21" s="27">
        <f t="shared" ref="BO21:BO26" si="10">D21</f>
        <v>3</v>
      </c>
      <c r="BP21" s="26" t="str">
        <f>VLOOKUP(BO21,$BS$21:$BT$25,2,FALSE)</f>
        <v>JANECZKO Konrad</v>
      </c>
      <c r="BQ21" s="25">
        <v>2</v>
      </c>
      <c r="BR21" s="26" t="str">
        <f>$E$19</f>
        <v>grupa B</v>
      </c>
      <c r="BS21" s="26">
        <v>1</v>
      </c>
      <c r="BT21" s="28" t="str">
        <f>F21</f>
        <v>BEDNARSKI Marcin</v>
      </c>
      <c r="BU21" s="76" t="str">
        <f>BT22</f>
        <v>DUDA Sławomir</v>
      </c>
      <c r="BV21" s="2">
        <f>BG21</f>
        <v>2</v>
      </c>
      <c r="BW21" s="2" t="str">
        <f>BT21</f>
        <v>BEDNARSKI Marcin</v>
      </c>
    </row>
    <row r="22" spans="1:75" ht="17.399999999999999" customHeight="1" thickBot="1">
      <c r="A22" s="13"/>
      <c r="B22" s="30">
        <v>2</v>
      </c>
      <c r="C22" s="31" t="s">
        <v>19</v>
      </c>
      <c r="D22" s="32">
        <v>4</v>
      </c>
      <c r="E22" s="77">
        <v>2</v>
      </c>
      <c r="F22" s="337" t="str">
        <f>IF(E22="","",VLOOKUP(F21,[2]lista_te!$D$8:$G$61,4,FALSE))</f>
        <v>Świniary</v>
      </c>
      <c r="G22" s="453"/>
      <c r="H22" s="420"/>
      <c r="I22" s="420"/>
      <c r="J22" s="420"/>
      <c r="K22" s="420"/>
      <c r="L22" s="420"/>
      <c r="M22" s="420"/>
      <c r="N22" s="420"/>
      <c r="O22" s="421"/>
      <c r="P22" s="379"/>
      <c r="Q22" s="380"/>
      <c r="R22" s="381"/>
      <c r="S22" s="33">
        <v>3</v>
      </c>
      <c r="T22" s="33">
        <v>4</v>
      </c>
      <c r="U22" s="33">
        <v>10</v>
      </c>
      <c r="V22" s="33"/>
      <c r="W22" s="33"/>
      <c r="X22" s="384"/>
      <c r="Y22" s="385"/>
      <c r="Z22" s="404"/>
      <c r="AA22" s="36">
        <v>5</v>
      </c>
      <c r="AB22" s="36">
        <v>3</v>
      </c>
      <c r="AC22" s="36">
        <v>11</v>
      </c>
      <c r="AD22" s="36">
        <v>11</v>
      </c>
      <c r="AE22" s="36">
        <v>11</v>
      </c>
      <c r="AF22" s="379"/>
      <c r="AG22" s="380"/>
      <c r="AH22" s="387"/>
      <c r="AI22" s="36"/>
      <c r="AJ22" s="36"/>
      <c r="AK22" s="36"/>
      <c r="AL22" s="36"/>
      <c r="AM22" s="36"/>
      <c r="AN22" s="384"/>
      <c r="AO22" s="385"/>
      <c r="AP22" s="404"/>
      <c r="AQ22" s="36"/>
      <c r="AR22" s="36"/>
      <c r="AS22" s="36"/>
      <c r="AT22" s="36"/>
      <c r="AU22" s="37"/>
      <c r="AV22" s="348"/>
      <c r="AW22" s="350"/>
      <c r="AX22" s="350"/>
      <c r="AY22" s="330"/>
      <c r="AZ22" s="332"/>
      <c r="BA22" s="376">
        <f>IF(BC21=0,"-",BA21/BC21)</f>
        <v>1.6666666666666667</v>
      </c>
      <c r="BB22" s="377"/>
      <c r="BC22" s="378"/>
      <c r="BD22" s="377">
        <f>IF(BF21=0,"-",BD21/BF21)</f>
        <v>1.3793103448275863</v>
      </c>
      <c r="BE22" s="377"/>
      <c r="BF22" s="377"/>
      <c r="BG22" s="334"/>
      <c r="BH22" s="455"/>
      <c r="BI22" s="26">
        <v>108</v>
      </c>
      <c r="BJ22" s="26">
        <v>2</v>
      </c>
      <c r="BK22" s="26" t="str">
        <f t="shared" si="8"/>
        <v>2-4</v>
      </c>
      <c r="BL22" s="26" t="str">
        <f t="shared" si="9"/>
        <v xml:space="preserve">stół </v>
      </c>
      <c r="BM22" s="27">
        <f t="shared" ref="BM22:BM26" si="11">B22</f>
        <v>2</v>
      </c>
      <c r="BN22" s="26" t="str">
        <f t="shared" ref="BN22:BN30" si="12">VLOOKUP(BM22,$BS$21:$BT$25,2,FALSE)</f>
        <v>DUDA Sławomir</v>
      </c>
      <c r="BO22" s="27">
        <f t="shared" si="10"/>
        <v>4</v>
      </c>
      <c r="BP22" s="26">
        <f t="shared" ref="BP22:BP30" si="13">VLOOKUP(BO22,$BS$21:$BT$25,2,FALSE)</f>
        <v>47</v>
      </c>
      <c r="BQ22" s="25">
        <v>2</v>
      </c>
      <c r="BR22" s="26" t="str">
        <f t="shared" ref="BR22:BR26" si="14">$E$19</f>
        <v>grupa B</v>
      </c>
      <c r="BS22" s="26">
        <v>2</v>
      </c>
      <c r="BT22" s="28" t="str">
        <f>F23</f>
        <v>DUDA Sławomir</v>
      </c>
      <c r="BU22" s="76" t="str">
        <f>BT23</f>
        <v>JANECZKO Konrad</v>
      </c>
      <c r="BV22" s="2">
        <f>BG23</f>
        <v>3</v>
      </c>
      <c r="BW22" s="2" t="str">
        <f t="shared" ref="BW22:BW24" si="15">BT22</f>
        <v>DUDA Sławomir</v>
      </c>
    </row>
    <row r="23" spans="1:75" ht="17.399999999999999" customHeight="1" thickBot="1">
      <c r="A23" s="13"/>
      <c r="B23" s="30">
        <v>1</v>
      </c>
      <c r="C23" s="31" t="s">
        <v>19</v>
      </c>
      <c r="D23" s="32">
        <v>2</v>
      </c>
      <c r="E23" s="78">
        <v>2</v>
      </c>
      <c r="F23" s="369" t="str">
        <f>IF(E24="","",VLOOKUP(E24,[2]lista_te!$B$8:$D$61,3,FALSE))</f>
        <v>DUDA Sławomir</v>
      </c>
      <c r="G23" s="454"/>
      <c r="H23" s="371">
        <f>IF(R21="","",R21)</f>
        <v>0</v>
      </c>
      <c r="I23" s="352" t="s">
        <v>20</v>
      </c>
      <c r="J23" s="354">
        <f>IF(P21="","",P21)</f>
        <v>3</v>
      </c>
      <c r="K23" s="38">
        <f>IF(S22="","",S22)</f>
        <v>3</v>
      </c>
      <c r="L23" s="38">
        <f>IF(T22="","",T22)</f>
        <v>4</v>
      </c>
      <c r="M23" s="38">
        <f>IF(U22="","",U22)</f>
        <v>10</v>
      </c>
      <c r="N23" s="38" t="str">
        <f>IF(V22="","",V22)</f>
        <v/>
      </c>
      <c r="O23" s="38" t="str">
        <f>IF(W22="","",W22)</f>
        <v/>
      </c>
      <c r="P23" s="397"/>
      <c r="Q23" s="397"/>
      <c r="R23" s="397"/>
      <c r="S23" s="397"/>
      <c r="T23" s="397"/>
      <c r="U23" s="397"/>
      <c r="V23" s="397"/>
      <c r="W23" s="397"/>
      <c r="X23" s="342">
        <v>1</v>
      </c>
      <c r="Y23" s="344" t="s">
        <v>20</v>
      </c>
      <c r="Z23" s="346">
        <v>3</v>
      </c>
      <c r="AA23" s="33">
        <v>5</v>
      </c>
      <c r="AB23" s="33">
        <v>11</v>
      </c>
      <c r="AC23" s="33">
        <v>15</v>
      </c>
      <c r="AD23" s="33">
        <v>7</v>
      </c>
      <c r="AE23" s="33"/>
      <c r="AF23" s="342"/>
      <c r="AG23" s="344" t="s">
        <v>20</v>
      </c>
      <c r="AH23" s="395"/>
      <c r="AI23" s="33"/>
      <c r="AJ23" s="33"/>
      <c r="AK23" s="33"/>
      <c r="AL23" s="33"/>
      <c r="AM23" s="33"/>
      <c r="AN23" s="342"/>
      <c r="AO23" s="344" t="s">
        <v>20</v>
      </c>
      <c r="AP23" s="346"/>
      <c r="AQ23" s="33"/>
      <c r="AR23" s="33"/>
      <c r="AS23" s="33"/>
      <c r="AT23" s="33"/>
      <c r="AU23" s="39"/>
      <c r="AV23" s="393">
        <f>IF(H23="",0,IF(H23=3,2,1))</f>
        <v>1</v>
      </c>
      <c r="AW23" s="394">
        <f>IF(X23="",0,IF(X23=3,2,1))</f>
        <v>1</v>
      </c>
      <c r="AX23" s="394">
        <f>IF(AF23="",0,IF(AF23=3,2,1))</f>
        <v>0</v>
      </c>
      <c r="AY23" s="392">
        <f>IF(AN23="",0,IF(AN23=3,2,1))</f>
        <v>0</v>
      </c>
      <c r="AZ23" s="332">
        <f>SUM(AV23:AY24)</f>
        <v>2</v>
      </c>
      <c r="BA23" s="40">
        <f>SUM(H23,X23,AF23,AN23)</f>
        <v>1</v>
      </c>
      <c r="BB23" s="41" t="s">
        <v>20</v>
      </c>
      <c r="BC23" s="42">
        <f>SUM(J23,Z23,AH23,AP23)</f>
        <v>6</v>
      </c>
      <c r="BD23" s="43">
        <f>SUM(K23:O23,AA23:AE23,AI23:AM23,AQ23:AU23)</f>
        <v>55</v>
      </c>
      <c r="BE23" s="44" t="s">
        <v>20</v>
      </c>
      <c r="BF23" s="45">
        <f>SUM(K24:O24,AA24:AE24,AI24:AM24,AQ24:AU24)</f>
        <v>80</v>
      </c>
      <c r="BG23" s="334">
        <v>3</v>
      </c>
      <c r="BH23" s="455">
        <f>IF(AZ23&lt;&gt;0,RANK(AZ23,AZ21:AZ30),"")</f>
        <v>3</v>
      </c>
      <c r="BI23" s="25">
        <v>109</v>
      </c>
      <c r="BJ23" s="26">
        <v>3</v>
      </c>
      <c r="BK23" s="26" t="str">
        <f t="shared" si="8"/>
        <v>1-2</v>
      </c>
      <c r="BL23" s="26" t="str">
        <f t="shared" si="9"/>
        <v xml:space="preserve">stół </v>
      </c>
      <c r="BM23" s="27">
        <f t="shared" si="11"/>
        <v>1</v>
      </c>
      <c r="BN23" s="26" t="str">
        <f t="shared" si="12"/>
        <v>BEDNARSKI Marcin</v>
      </c>
      <c r="BO23" s="27">
        <f t="shared" si="10"/>
        <v>2</v>
      </c>
      <c r="BP23" s="26" t="str">
        <f t="shared" si="13"/>
        <v>DUDA Sławomir</v>
      </c>
      <c r="BQ23" s="25">
        <v>2</v>
      </c>
      <c r="BR23" s="26" t="str">
        <f t="shared" si="14"/>
        <v>grupa B</v>
      </c>
      <c r="BS23" s="26">
        <v>3</v>
      </c>
      <c r="BT23" s="28" t="str">
        <f>F25</f>
        <v>JANECZKO Konrad</v>
      </c>
      <c r="BU23" s="76">
        <f>BT24</f>
        <v>47</v>
      </c>
      <c r="BV23" s="2">
        <f>BG25</f>
        <v>1</v>
      </c>
      <c r="BW23" s="2" t="str">
        <f t="shared" si="15"/>
        <v>JANECZKO Konrad</v>
      </c>
    </row>
    <row r="24" spans="1:75" ht="17.399999999999999" customHeight="1" thickBot="1">
      <c r="A24" s="13"/>
      <c r="B24" s="30">
        <v>3</v>
      </c>
      <c r="C24" s="31" t="s">
        <v>19</v>
      </c>
      <c r="D24" s="46">
        <v>4</v>
      </c>
      <c r="E24" s="77">
        <v>23</v>
      </c>
      <c r="F24" s="337" t="str">
        <f>IF(E24="","",VLOOKUP(F23,[2]lista_te!$D$8:$G$61,4,FALSE))</f>
        <v>Tarnobrzeg</v>
      </c>
      <c r="G24" s="453"/>
      <c r="H24" s="396"/>
      <c r="I24" s="382"/>
      <c r="J24" s="383"/>
      <c r="K24" s="38">
        <f>IF(S21="","",S21)</f>
        <v>11</v>
      </c>
      <c r="L24" s="38">
        <f>IF(T21="","",T21)</f>
        <v>11</v>
      </c>
      <c r="M24" s="38">
        <f>IF(U21="","",U21)</f>
        <v>12</v>
      </c>
      <c r="N24" s="38" t="str">
        <f>IF(V21="","",V21)</f>
        <v/>
      </c>
      <c r="O24" s="38" t="str">
        <f>IF(W21="","",W21)</f>
        <v/>
      </c>
      <c r="P24" s="397"/>
      <c r="Q24" s="397"/>
      <c r="R24" s="397"/>
      <c r="S24" s="397"/>
      <c r="T24" s="397"/>
      <c r="U24" s="397"/>
      <c r="V24" s="397"/>
      <c r="W24" s="397"/>
      <c r="X24" s="379"/>
      <c r="Y24" s="380"/>
      <c r="Z24" s="381"/>
      <c r="AA24" s="33">
        <v>11</v>
      </c>
      <c r="AB24" s="33">
        <v>7</v>
      </c>
      <c r="AC24" s="33">
        <v>17</v>
      </c>
      <c r="AD24" s="33">
        <v>11</v>
      </c>
      <c r="AE24" s="33"/>
      <c r="AF24" s="379"/>
      <c r="AG24" s="380"/>
      <c r="AH24" s="387"/>
      <c r="AI24" s="33"/>
      <c r="AJ24" s="33"/>
      <c r="AK24" s="33"/>
      <c r="AL24" s="33"/>
      <c r="AM24" s="33"/>
      <c r="AN24" s="379"/>
      <c r="AO24" s="380"/>
      <c r="AP24" s="381"/>
      <c r="AQ24" s="33"/>
      <c r="AR24" s="33"/>
      <c r="AS24" s="33"/>
      <c r="AT24" s="33"/>
      <c r="AU24" s="39"/>
      <c r="AV24" s="393"/>
      <c r="AW24" s="394"/>
      <c r="AX24" s="394"/>
      <c r="AY24" s="392"/>
      <c r="AZ24" s="332"/>
      <c r="BA24" s="376">
        <f>IF(BC23=0,"-",BA23/BC23)</f>
        <v>0.16666666666666666</v>
      </c>
      <c r="BB24" s="377"/>
      <c r="BC24" s="378"/>
      <c r="BD24" s="377">
        <f>IF(BF23=0,"-",BD23/BF23)</f>
        <v>0.6875</v>
      </c>
      <c r="BE24" s="377"/>
      <c r="BF24" s="377"/>
      <c r="BG24" s="334"/>
      <c r="BH24" s="455"/>
      <c r="BI24" s="26">
        <v>110</v>
      </c>
      <c r="BJ24" s="26">
        <v>4</v>
      </c>
      <c r="BK24" s="26" t="str">
        <f t="shared" si="8"/>
        <v>3-4</v>
      </c>
      <c r="BL24" s="26" t="str">
        <f t="shared" si="9"/>
        <v xml:space="preserve">stół </v>
      </c>
      <c r="BM24" s="27">
        <f t="shared" si="11"/>
        <v>3</v>
      </c>
      <c r="BN24" s="26" t="str">
        <f t="shared" si="12"/>
        <v>JANECZKO Konrad</v>
      </c>
      <c r="BO24" s="27">
        <f t="shared" si="10"/>
        <v>4</v>
      </c>
      <c r="BP24" s="26">
        <f t="shared" si="13"/>
        <v>47</v>
      </c>
      <c r="BQ24" s="25">
        <v>2</v>
      </c>
      <c r="BR24" s="26" t="str">
        <f t="shared" si="14"/>
        <v>grupa B</v>
      </c>
      <c r="BS24" s="26">
        <v>4</v>
      </c>
      <c r="BT24" s="28">
        <f>F27</f>
        <v>47</v>
      </c>
      <c r="BU24" s="76" t="str">
        <f>BT21</f>
        <v>BEDNARSKI Marcin</v>
      </c>
      <c r="BV24" s="2">
        <f>BG27</f>
        <v>0</v>
      </c>
      <c r="BW24" s="2">
        <f t="shared" si="15"/>
        <v>47</v>
      </c>
    </row>
    <row r="25" spans="1:75" ht="17.399999999999999" customHeight="1" thickBot="1">
      <c r="A25" s="13"/>
      <c r="B25" s="30">
        <v>1</v>
      </c>
      <c r="C25" s="31" t="s">
        <v>19</v>
      </c>
      <c r="D25" s="46">
        <v>4</v>
      </c>
      <c r="E25" s="78">
        <v>3</v>
      </c>
      <c r="F25" s="369" t="str">
        <f>IF(E26="","",VLOOKUP(E26,[2]lista_te!$B$8:$D$61,3,FALSE))</f>
        <v>JANECZKO Konrad</v>
      </c>
      <c r="G25" s="454"/>
      <c r="H25" s="388">
        <f>IF(Z21="","",Z21)</f>
        <v>3</v>
      </c>
      <c r="I25" s="389" t="s">
        <v>20</v>
      </c>
      <c r="J25" s="390">
        <f>IF(X21="","",X21)</f>
        <v>2</v>
      </c>
      <c r="K25" s="50">
        <f>IF(AA22="","",AA22)</f>
        <v>5</v>
      </c>
      <c r="L25" s="50">
        <f>IF(AB22="","",AB22)</f>
        <v>3</v>
      </c>
      <c r="M25" s="50">
        <f>IF(AC22="","",AC22)</f>
        <v>11</v>
      </c>
      <c r="N25" s="50">
        <f>IF(AD22="","",AD22)</f>
        <v>11</v>
      </c>
      <c r="O25" s="51">
        <f>IF(AE22="","",AE22)</f>
        <v>11</v>
      </c>
      <c r="P25" s="356">
        <f>IF(Z23="","",Z23)</f>
        <v>3</v>
      </c>
      <c r="Q25" s="352" t="s">
        <v>20</v>
      </c>
      <c r="R25" s="354">
        <f>IF(X23="","",X23)</f>
        <v>1</v>
      </c>
      <c r="S25" s="38">
        <f>IF(AA24="","",AA24)</f>
        <v>11</v>
      </c>
      <c r="T25" s="38">
        <f>IF(AB24="","",AB24)</f>
        <v>7</v>
      </c>
      <c r="U25" s="38">
        <f>IF(AC24="","",AC24)</f>
        <v>17</v>
      </c>
      <c r="V25" s="38">
        <f>IF(AD24="","",AD24)</f>
        <v>11</v>
      </c>
      <c r="W25" s="38" t="str">
        <f>IF(AE24="","",AE24)</f>
        <v/>
      </c>
      <c r="X25" s="361"/>
      <c r="Y25" s="361"/>
      <c r="Z25" s="361"/>
      <c r="AA25" s="361"/>
      <c r="AB25" s="361"/>
      <c r="AC25" s="361"/>
      <c r="AD25" s="361"/>
      <c r="AE25" s="361"/>
      <c r="AF25" s="384"/>
      <c r="AG25" s="385" t="s">
        <v>20</v>
      </c>
      <c r="AH25" s="386"/>
      <c r="AI25" s="52"/>
      <c r="AJ25" s="52"/>
      <c r="AK25" s="52"/>
      <c r="AL25" s="52"/>
      <c r="AM25" s="52"/>
      <c r="AN25" s="342"/>
      <c r="AO25" s="344" t="s">
        <v>20</v>
      </c>
      <c r="AP25" s="346"/>
      <c r="AQ25" s="33"/>
      <c r="AR25" s="33"/>
      <c r="AS25" s="33"/>
      <c r="AT25" s="33"/>
      <c r="AU25" s="39"/>
      <c r="AV25" s="348">
        <f>IF(H25="",0,IF(H25=3,2,1))</f>
        <v>2</v>
      </c>
      <c r="AW25" s="350">
        <f>IF(P25="",0,IF(P25=3,2,1))</f>
        <v>2</v>
      </c>
      <c r="AX25" s="350">
        <f>IF(AF25="",0,IF(AF25=3,2,1))</f>
        <v>0</v>
      </c>
      <c r="AY25" s="330">
        <f>IF(AN25="",0,IF(AN25=3,2,1))</f>
        <v>0</v>
      </c>
      <c r="AZ25" s="332">
        <f>SUM(AV25:AY26)</f>
        <v>4</v>
      </c>
      <c r="BA25" s="40">
        <f>SUM(H25,P25,AF25,AN25,)</f>
        <v>6</v>
      </c>
      <c r="BB25" s="41" t="s">
        <v>20</v>
      </c>
      <c r="BC25" s="42">
        <f>SUM(J25,R25,AH25,AP25)</f>
        <v>3</v>
      </c>
      <c r="BD25" s="43">
        <f>SUM(K25:O25,S25:W25,AI25:AM25,AQ25:AU25,)</f>
        <v>87</v>
      </c>
      <c r="BE25" s="44" t="s">
        <v>20</v>
      </c>
      <c r="BF25" s="45">
        <f>SUM(K26:O26,S26:W26,AI26:AM26,AQ26:AU26)</f>
        <v>84</v>
      </c>
      <c r="BG25" s="334">
        <v>1</v>
      </c>
      <c r="BH25" s="455">
        <f>IF(AZ25&lt;&gt;0,RANK(AZ25,AZ21:AZ30),"")</f>
        <v>1</v>
      </c>
      <c r="BI25" s="26">
        <v>111</v>
      </c>
      <c r="BJ25" s="26">
        <v>5</v>
      </c>
      <c r="BK25" s="26" t="str">
        <f t="shared" si="8"/>
        <v>1-4</v>
      </c>
      <c r="BL25" s="26" t="str">
        <f t="shared" si="9"/>
        <v xml:space="preserve">stół </v>
      </c>
      <c r="BM25" s="27">
        <f t="shared" si="11"/>
        <v>1</v>
      </c>
      <c r="BN25" s="26" t="str">
        <f t="shared" si="12"/>
        <v>BEDNARSKI Marcin</v>
      </c>
      <c r="BO25" s="27">
        <f t="shared" si="10"/>
        <v>4</v>
      </c>
      <c r="BP25" s="26">
        <f t="shared" si="13"/>
        <v>47</v>
      </c>
      <c r="BQ25" s="25">
        <v>2</v>
      </c>
      <c r="BR25" s="26" t="str">
        <f t="shared" si="14"/>
        <v>grupa B</v>
      </c>
      <c r="BS25" s="26"/>
      <c r="BT25" s="28"/>
      <c r="BU25" s="76" t="str">
        <f>BT23</f>
        <v>JANECZKO Konrad</v>
      </c>
    </row>
    <row r="26" spans="1:75" ht="17.399999999999999" customHeight="1" thickBot="1">
      <c r="A26" s="13"/>
      <c r="B26" s="30">
        <v>2</v>
      </c>
      <c r="C26" s="31" t="s">
        <v>19</v>
      </c>
      <c r="D26" s="46">
        <v>3</v>
      </c>
      <c r="E26" s="77">
        <v>26</v>
      </c>
      <c r="F26" s="337" t="str">
        <f>IF(E26="","",VLOOKUP(F25,[2]lista_te!$D$8:$G$61,4,FALSE))</f>
        <v>Wydrza</v>
      </c>
      <c r="G26" s="453"/>
      <c r="H26" s="388"/>
      <c r="I26" s="389"/>
      <c r="J26" s="390"/>
      <c r="K26" s="53">
        <f>IF(AA21="","",AA21)</f>
        <v>11</v>
      </c>
      <c r="L26" s="53">
        <f>IF(AB21="","",AB21)</f>
        <v>11</v>
      </c>
      <c r="M26" s="53">
        <f>IF(AC21="","",AC21)</f>
        <v>8</v>
      </c>
      <c r="N26" s="53">
        <f>IF(AD21="","",AD21)</f>
        <v>9</v>
      </c>
      <c r="O26" s="54">
        <f>IF(AE21="","",AE21)</f>
        <v>7</v>
      </c>
      <c r="P26" s="391"/>
      <c r="Q26" s="382"/>
      <c r="R26" s="383"/>
      <c r="S26" s="38">
        <f>IF(AA23="","",AA23)</f>
        <v>5</v>
      </c>
      <c r="T26" s="38">
        <f>IF(AB23="","",AB23)</f>
        <v>11</v>
      </c>
      <c r="U26" s="38">
        <f>IF(AC23="","",AC23)</f>
        <v>15</v>
      </c>
      <c r="V26" s="38">
        <f>IF(AD23="","",AD23)</f>
        <v>7</v>
      </c>
      <c r="W26" s="38" t="str">
        <f>IF(AE23="","",AE23)</f>
        <v/>
      </c>
      <c r="X26" s="361"/>
      <c r="Y26" s="361"/>
      <c r="Z26" s="361"/>
      <c r="AA26" s="361"/>
      <c r="AB26" s="361"/>
      <c r="AC26" s="361"/>
      <c r="AD26" s="361"/>
      <c r="AE26" s="361"/>
      <c r="AF26" s="379"/>
      <c r="AG26" s="380"/>
      <c r="AH26" s="387"/>
      <c r="AI26" s="33"/>
      <c r="AJ26" s="33"/>
      <c r="AK26" s="33"/>
      <c r="AL26" s="33"/>
      <c r="AM26" s="33"/>
      <c r="AN26" s="379"/>
      <c r="AO26" s="380"/>
      <c r="AP26" s="381"/>
      <c r="AQ26" s="33"/>
      <c r="AR26" s="33"/>
      <c r="AS26" s="33"/>
      <c r="AT26" s="33"/>
      <c r="AU26" s="39"/>
      <c r="AV26" s="348"/>
      <c r="AW26" s="350"/>
      <c r="AX26" s="350"/>
      <c r="AY26" s="330"/>
      <c r="AZ26" s="332"/>
      <c r="BA26" s="376">
        <f>IF(BC25=0,"-",BA25/BC25)</f>
        <v>2</v>
      </c>
      <c r="BB26" s="377"/>
      <c r="BC26" s="378"/>
      <c r="BD26" s="377">
        <f>IF(BF25=0,"-",BD25/BF25)</f>
        <v>1.0357142857142858</v>
      </c>
      <c r="BE26" s="377"/>
      <c r="BF26" s="377"/>
      <c r="BG26" s="334"/>
      <c r="BH26" s="455"/>
      <c r="BI26" s="25">
        <v>112</v>
      </c>
      <c r="BJ26" s="26">
        <v>6</v>
      </c>
      <c r="BK26" s="56" t="str">
        <f t="shared" si="8"/>
        <v>2-3</v>
      </c>
      <c r="BL26" s="56" t="str">
        <f t="shared" si="9"/>
        <v xml:space="preserve">stół </v>
      </c>
      <c r="BM26" s="98">
        <f t="shared" si="11"/>
        <v>2</v>
      </c>
      <c r="BN26" s="56" t="str">
        <f t="shared" si="12"/>
        <v>DUDA Sławomir</v>
      </c>
      <c r="BO26" s="98">
        <f t="shared" si="10"/>
        <v>3</v>
      </c>
      <c r="BP26" s="56" t="str">
        <f t="shared" si="13"/>
        <v>JANECZKO Konrad</v>
      </c>
      <c r="BQ26" s="25">
        <v>2</v>
      </c>
      <c r="BR26" s="26" t="str">
        <f t="shared" si="14"/>
        <v>grupa B</v>
      </c>
      <c r="BS26" s="56"/>
      <c r="BT26" s="57"/>
      <c r="BU26" s="76">
        <f>BT24</f>
        <v>47</v>
      </c>
    </row>
    <row r="27" spans="1:75" ht="17.399999999999999" customHeight="1">
      <c r="A27" s="79"/>
      <c r="B27" s="30"/>
      <c r="C27" s="31"/>
      <c r="D27" s="46"/>
      <c r="E27" s="78">
        <v>4</v>
      </c>
      <c r="F27" s="369">
        <f>IF(E28="","",VLOOKUP(E28,[2]lista_te!$B$8:$D$61,3,FALSE))</f>
        <v>47</v>
      </c>
      <c r="G27" s="454"/>
      <c r="H27" s="371" t="str">
        <f>IF(AH21="","",AH21)</f>
        <v/>
      </c>
      <c r="I27" s="352" t="s">
        <v>20</v>
      </c>
      <c r="J27" s="354" t="str">
        <f>IF(AF21="","",AF21)</f>
        <v/>
      </c>
      <c r="K27" s="38" t="str">
        <f>IF(AI22="","",AI22)</f>
        <v/>
      </c>
      <c r="L27" s="38" t="str">
        <f>IF(AJ22="","",AJ22)</f>
        <v/>
      </c>
      <c r="M27" s="38" t="str">
        <f>IF(AK22="","",AK22)</f>
        <v/>
      </c>
      <c r="N27" s="38" t="str">
        <f>IF(AL22="","",AL22)</f>
        <v/>
      </c>
      <c r="O27" s="38" t="str">
        <f>IF(AM22="","",AM22)</f>
        <v/>
      </c>
      <c r="P27" s="356" t="str">
        <f>IF(AH23="","",AH23)</f>
        <v/>
      </c>
      <c r="Q27" s="352" t="s">
        <v>20</v>
      </c>
      <c r="R27" s="354" t="str">
        <f>IF(AF23="","",AF23)</f>
        <v/>
      </c>
      <c r="S27" s="38" t="str">
        <f>IF(AI24="","",AI24)</f>
        <v/>
      </c>
      <c r="T27" s="38" t="str">
        <f>IF(AJ24="","",AJ24)</f>
        <v/>
      </c>
      <c r="U27" s="38" t="str">
        <f>IF(AK24="","",AK24)</f>
        <v/>
      </c>
      <c r="V27" s="38" t="str">
        <f>IF(AL24="","",AL24)</f>
        <v/>
      </c>
      <c r="W27" s="38" t="str">
        <f>IF(AM24="","",AM24)</f>
        <v/>
      </c>
      <c r="X27" s="356" t="str">
        <f>IF(AH25="","",AH25)</f>
        <v/>
      </c>
      <c r="Y27" s="352" t="s">
        <v>20</v>
      </c>
      <c r="Z27" s="358" t="str">
        <f>IF(AF25="","",AF25)</f>
        <v/>
      </c>
      <c r="AA27" s="38" t="str">
        <f>IF(AI26="","",AI26)</f>
        <v/>
      </c>
      <c r="AB27" s="38" t="str">
        <f>IF(AJ26="","",AJ26)</f>
        <v/>
      </c>
      <c r="AC27" s="38" t="str">
        <f>IF(AK26="","",AK26)</f>
        <v/>
      </c>
      <c r="AD27" s="38" t="str">
        <f>IF(AL26="","",AL26)</f>
        <v/>
      </c>
      <c r="AE27" s="38" t="str">
        <f>IF(AM26="","",AM26)</f>
        <v/>
      </c>
      <c r="AF27" s="361"/>
      <c r="AG27" s="361"/>
      <c r="AH27" s="361"/>
      <c r="AI27" s="361"/>
      <c r="AJ27" s="361"/>
      <c r="AK27" s="361"/>
      <c r="AL27" s="361"/>
      <c r="AM27" s="361"/>
      <c r="AN27" s="342"/>
      <c r="AO27" s="344" t="s">
        <v>20</v>
      </c>
      <c r="AP27" s="346"/>
      <c r="AQ27" s="33"/>
      <c r="AR27" s="33"/>
      <c r="AS27" s="33"/>
      <c r="AT27" s="33"/>
      <c r="AU27" s="39"/>
      <c r="AV27" s="348">
        <f>IF(H27="",0,IF(H27=3,2,1))</f>
        <v>0</v>
      </c>
      <c r="AW27" s="350">
        <f>IF(P27="",0,IF(P27=3,2,1))</f>
        <v>0</v>
      </c>
      <c r="AX27" s="350">
        <f>IF(X27="",0,IF(X27=3,2,1))</f>
        <v>0</v>
      </c>
      <c r="AY27" s="330">
        <f>IF(AN27="",0,IF(AN27=3,2,1))</f>
        <v>0</v>
      </c>
      <c r="AZ27" s="332">
        <f>SUM(AV27:AY28)</f>
        <v>0</v>
      </c>
      <c r="BA27" s="40">
        <f>SUM(H27,P27,X27,AN27)</f>
        <v>0</v>
      </c>
      <c r="BB27" s="41" t="s">
        <v>20</v>
      </c>
      <c r="BC27" s="42">
        <f>SUM(J27,R27,Z27,AP27)</f>
        <v>0</v>
      </c>
      <c r="BD27" s="43">
        <f>SUM(K27:O27,S27:W27,AA27:AE27,AQ27:AU27)</f>
        <v>0</v>
      </c>
      <c r="BE27" s="44" t="s">
        <v>20</v>
      </c>
      <c r="BF27" s="45">
        <f>SUM(K28:O28,S28:W28,AA28:AE28,AQ28:AU28)</f>
        <v>0</v>
      </c>
      <c r="BG27" s="334"/>
      <c r="BH27" s="452" t="str">
        <f>IF(AZ27&lt;&gt;0,RANK(AZ27,AZ21:AZ30),"")</f>
        <v/>
      </c>
      <c r="BI27" s="58"/>
      <c r="BJ27" s="59"/>
      <c r="BK27" s="59"/>
      <c r="BL27" s="59"/>
      <c r="BM27" s="60"/>
      <c r="BN27" s="59"/>
      <c r="BO27" s="60"/>
      <c r="BP27" s="59"/>
      <c r="BQ27" s="61"/>
      <c r="BR27" s="59"/>
      <c r="BS27" s="59"/>
      <c r="BT27" s="61"/>
    </row>
    <row r="28" spans="1:75" ht="17.399999999999999" customHeight="1" thickBot="1">
      <c r="A28" s="80"/>
      <c r="B28" s="62"/>
      <c r="C28" s="63"/>
      <c r="D28" s="64"/>
      <c r="E28" s="81">
        <v>47</v>
      </c>
      <c r="F28" s="337">
        <f>IF(E28="","",VLOOKUP(F27,[2]lista_te!$D$8:$G$61,4,FALSE))</f>
        <v>47</v>
      </c>
      <c r="G28" s="453"/>
      <c r="H28" s="372"/>
      <c r="I28" s="353"/>
      <c r="J28" s="355"/>
      <c r="K28" s="65" t="str">
        <f>IF(AI21="","",AI21)</f>
        <v/>
      </c>
      <c r="L28" s="65" t="str">
        <f>IF(AJ21="","",AJ21)</f>
        <v/>
      </c>
      <c r="M28" s="65" t="str">
        <f>IF(AK21="","",AK21)</f>
        <v/>
      </c>
      <c r="N28" s="65" t="str">
        <f>IF(AL21="","",AL21)</f>
        <v/>
      </c>
      <c r="O28" s="65" t="str">
        <f>IF(AM21="","",AM21)</f>
        <v/>
      </c>
      <c r="P28" s="357"/>
      <c r="Q28" s="353"/>
      <c r="R28" s="355"/>
      <c r="S28" s="65" t="str">
        <f>IF(AI23="","",AI23)</f>
        <v/>
      </c>
      <c r="T28" s="65" t="str">
        <f>IF(AJ23="","",AJ23)</f>
        <v/>
      </c>
      <c r="U28" s="65" t="str">
        <f>IF(AK23="","",AK23)</f>
        <v/>
      </c>
      <c r="V28" s="65" t="str">
        <f>IF(AL23="","",AL23)</f>
        <v/>
      </c>
      <c r="W28" s="65" t="str">
        <f>IF(AM23="","",AM23)</f>
        <v/>
      </c>
      <c r="X28" s="357"/>
      <c r="Y28" s="353"/>
      <c r="Z28" s="359"/>
      <c r="AA28" s="65" t="str">
        <f>IF(AI25="","",AI25)</f>
        <v/>
      </c>
      <c r="AB28" s="65" t="str">
        <f>IF(AJ25="","",AJ25)</f>
        <v/>
      </c>
      <c r="AC28" s="65" t="str">
        <f>IF(AK25="","",AK25)</f>
        <v/>
      </c>
      <c r="AD28" s="65" t="str">
        <f>IF(AL25="","",AL25)</f>
        <v/>
      </c>
      <c r="AE28" s="65" t="str">
        <f>IF(AM25="","",AM25)</f>
        <v/>
      </c>
      <c r="AF28" s="361"/>
      <c r="AG28" s="361"/>
      <c r="AH28" s="361"/>
      <c r="AI28" s="361"/>
      <c r="AJ28" s="361"/>
      <c r="AK28" s="361"/>
      <c r="AL28" s="361"/>
      <c r="AM28" s="361"/>
      <c r="AN28" s="343"/>
      <c r="AO28" s="345"/>
      <c r="AP28" s="347"/>
      <c r="AQ28" s="66"/>
      <c r="AR28" s="66"/>
      <c r="AS28" s="66"/>
      <c r="AT28" s="66"/>
      <c r="AU28" s="67"/>
      <c r="AV28" s="349"/>
      <c r="AW28" s="351"/>
      <c r="AX28" s="351"/>
      <c r="AY28" s="331"/>
      <c r="AZ28" s="333"/>
      <c r="BA28" s="339" t="str">
        <f>IF(BC27=0,"-",BA27/BC27)</f>
        <v>-</v>
      </c>
      <c r="BB28" s="340"/>
      <c r="BC28" s="341"/>
      <c r="BD28" s="340" t="str">
        <f>IF(BF27=0,"-",BD27/BF27)</f>
        <v>-</v>
      </c>
      <c r="BE28" s="340"/>
      <c r="BF28" s="340"/>
      <c r="BG28" s="335"/>
      <c r="BH28" s="452"/>
      <c r="BI28" s="68"/>
      <c r="BJ28" s="69"/>
      <c r="BK28" s="69"/>
      <c r="BL28" s="69"/>
      <c r="BM28" s="70"/>
      <c r="BN28" s="69"/>
      <c r="BO28" s="70"/>
      <c r="BP28" s="69"/>
      <c r="BQ28" s="71"/>
      <c r="BR28" s="69"/>
      <c r="BS28" s="69"/>
      <c r="BT28" s="71"/>
    </row>
    <row r="29" spans="1:75" ht="17.399999999999999" hidden="1" customHeight="1">
      <c r="A29" s="82"/>
      <c r="B29" s="83"/>
      <c r="C29" s="84"/>
      <c r="D29" s="85"/>
      <c r="E29" s="75">
        <v>5</v>
      </c>
      <c r="F29" s="472" t="str">
        <f>IF([2]lista_te!B47="79.",[2]lista_te!C47,"")</f>
        <v/>
      </c>
      <c r="G29" s="86" t="str">
        <f>IF([2]lista_te!B47="79.",[2]lista_te!D47,"")</f>
        <v/>
      </c>
      <c r="H29" s="388" t="str">
        <f>IF(AP21="","",AP21)</f>
        <v/>
      </c>
      <c r="I29" s="389" t="s">
        <v>20</v>
      </c>
      <c r="J29" s="390" t="str">
        <f>IF(AN21="","",AN21)</f>
        <v/>
      </c>
      <c r="K29" s="50" t="str">
        <f>IF(AQ22="","",AQ22)</f>
        <v/>
      </c>
      <c r="L29" s="50" t="str">
        <f>IF(AR22="","",AR22)</f>
        <v/>
      </c>
      <c r="M29" s="50" t="str">
        <f>IF(AS22="","",AS22)</f>
        <v/>
      </c>
      <c r="N29" s="50" t="str">
        <f>IF(AT22="","",AT22)</f>
        <v/>
      </c>
      <c r="O29" s="50" t="str">
        <f>IF(AU22="","",AU22)</f>
        <v/>
      </c>
      <c r="P29" s="471" t="str">
        <f>IF(AP23="","",AP23)</f>
        <v/>
      </c>
      <c r="Q29" s="389" t="s">
        <v>20</v>
      </c>
      <c r="R29" s="390" t="str">
        <f>IF(AN23="","",AN23)</f>
        <v/>
      </c>
      <c r="S29" s="50" t="str">
        <f>IF(AQ24="","",AQ24)</f>
        <v/>
      </c>
      <c r="T29" s="50" t="str">
        <f>IF(AR24="","",AR24)</f>
        <v/>
      </c>
      <c r="U29" s="50" t="str">
        <f>IF(AS24="","",AS24)</f>
        <v/>
      </c>
      <c r="V29" s="50" t="str">
        <f>IF(AT24="","",AT24)</f>
        <v/>
      </c>
      <c r="W29" s="50" t="str">
        <f>IF(AU24="","",AU24)</f>
        <v/>
      </c>
      <c r="X29" s="471" t="str">
        <f>IF(AP25="","",AP25)</f>
        <v/>
      </c>
      <c r="Y29" s="389" t="s">
        <v>20</v>
      </c>
      <c r="Z29" s="390" t="str">
        <f>IF(AN25="","",AN25)</f>
        <v/>
      </c>
      <c r="AA29" s="50" t="str">
        <f>IF(AQ26="","",AQ26)</f>
        <v/>
      </c>
      <c r="AB29" s="50" t="str">
        <f>IF(AR26="","",AR26)</f>
        <v/>
      </c>
      <c r="AC29" s="50" t="str">
        <f>IF(AS26="","",AS26)</f>
        <v/>
      </c>
      <c r="AD29" s="50" t="str">
        <f>IF(AT26="","",AT26)</f>
        <v/>
      </c>
      <c r="AE29" s="50" t="str">
        <f>IF(AU26="","",AU26)</f>
        <v/>
      </c>
      <c r="AF29" s="471" t="str">
        <f>IF(AP27="","",AP27)</f>
        <v/>
      </c>
      <c r="AG29" s="389" t="s">
        <v>20</v>
      </c>
      <c r="AH29" s="390" t="str">
        <f>IF(AN27="","",AN27)</f>
        <v/>
      </c>
      <c r="AI29" s="50" t="str">
        <f>IF(AQ28="","",AQ28)</f>
        <v/>
      </c>
      <c r="AJ29" s="50" t="str">
        <f>IF(AR28="","",AR28)</f>
        <v/>
      </c>
      <c r="AK29" s="50" t="str">
        <f>IF(AS28="","",AS28)</f>
        <v/>
      </c>
      <c r="AL29" s="50" t="str">
        <f>IF(AT28="","",AT28)</f>
        <v/>
      </c>
      <c r="AM29" s="50" t="str">
        <f>IF(AU28="","",AU28)</f>
        <v/>
      </c>
      <c r="AN29" s="360"/>
      <c r="AO29" s="361"/>
      <c r="AP29" s="361"/>
      <c r="AQ29" s="361"/>
      <c r="AR29" s="361"/>
      <c r="AS29" s="361"/>
      <c r="AT29" s="361"/>
      <c r="AU29" s="466"/>
      <c r="AV29" s="468">
        <f>IF(H29="",0,IF(H29=3,2,1))</f>
        <v>0</v>
      </c>
      <c r="AW29" s="469">
        <f>IF(P29="",0,IF(P29=3,2,1))</f>
        <v>0</v>
      </c>
      <c r="AX29" s="469">
        <f>IF(X29="",0,IF(X29=3,2,1))</f>
        <v>0</v>
      </c>
      <c r="AY29" s="470">
        <f>IF(AF29="",0,IF(AF29=3,2,1))</f>
        <v>0</v>
      </c>
      <c r="AZ29" s="464">
        <f>SUM(AV29:AY30)</f>
        <v>0</v>
      </c>
      <c r="BA29" s="87">
        <f>SUM(H29,P29,X29,AF29)</f>
        <v>0</v>
      </c>
      <c r="BB29" s="88" t="s">
        <v>20</v>
      </c>
      <c r="BC29" s="89">
        <f>SUM(J29,R29,Z29,AH29)</f>
        <v>0</v>
      </c>
      <c r="BD29" s="90">
        <f>SUM(K29:O29,S29:W29,AA29:AE29,AI29:AM29,)</f>
        <v>0</v>
      </c>
      <c r="BE29" s="91" t="s">
        <v>20</v>
      </c>
      <c r="BF29" s="92">
        <f>SUM(K30:O30,S30:W30,AA30:AE30,AI30:AM30)</f>
        <v>0</v>
      </c>
      <c r="BG29" s="465"/>
      <c r="BH29" s="455" t="str">
        <f>IF(AZ29&lt;&gt;0,RANK(AZ29,AZ21:AZ30),"")</f>
        <v/>
      </c>
      <c r="BI29" s="93">
        <v>19</v>
      </c>
      <c r="BJ29" s="93" t="s">
        <v>26</v>
      </c>
      <c r="BK29" s="93" t="str">
        <f>CONCATENATE(B29,C29,D29)</f>
        <v/>
      </c>
      <c r="BL29" s="93" t="str">
        <f>CONCATENATE("stół ",A29)</f>
        <v xml:space="preserve">stół </v>
      </c>
      <c r="BM29" s="94">
        <f>B29</f>
        <v>0</v>
      </c>
      <c r="BN29" s="93" t="e">
        <f t="shared" si="12"/>
        <v>#N/A</v>
      </c>
      <c r="BO29" s="94">
        <f>D29</f>
        <v>0</v>
      </c>
      <c r="BP29" s="93" t="e">
        <f t="shared" si="13"/>
        <v>#N/A</v>
      </c>
      <c r="BQ29" s="95" t="e">
        <f>CONCATENATE(BJ29," ",BK29," godz. ",#REF!," ",BL29)</f>
        <v>#REF!</v>
      </c>
      <c r="BR29" s="93"/>
      <c r="BS29" s="93"/>
      <c r="BT29" s="95"/>
    </row>
    <row r="30" spans="1:75" ht="17.399999999999999" hidden="1" customHeight="1" thickBot="1">
      <c r="A30" s="80"/>
      <c r="B30" s="62"/>
      <c r="C30" s="63"/>
      <c r="D30" s="64"/>
      <c r="E30" s="81">
        <v>79</v>
      </c>
      <c r="F30" s="473"/>
      <c r="G30" s="96" t="str">
        <f>IF([2]lista_te!B47="79.",[2]lista_te!G47,"")</f>
        <v/>
      </c>
      <c r="H30" s="372"/>
      <c r="I30" s="353"/>
      <c r="J30" s="355"/>
      <c r="K30" s="65" t="str">
        <f>IF(AQ21="","",AQ21)</f>
        <v/>
      </c>
      <c r="L30" s="65" t="str">
        <f>IF(AR21="","",AR21)</f>
        <v/>
      </c>
      <c r="M30" s="65" t="str">
        <f>IF(AS21="","",AS21)</f>
        <v/>
      </c>
      <c r="N30" s="65" t="str">
        <f>IF(AT21="","",AT21)</f>
        <v/>
      </c>
      <c r="O30" s="65" t="str">
        <f>IF(AU21="","",AU21)</f>
        <v/>
      </c>
      <c r="P30" s="357"/>
      <c r="Q30" s="353"/>
      <c r="R30" s="355"/>
      <c r="S30" s="65" t="str">
        <f>IF(AQ23="","",AQ23)</f>
        <v/>
      </c>
      <c r="T30" s="65" t="str">
        <f>IF(AR23="","",AR23)</f>
        <v/>
      </c>
      <c r="U30" s="65" t="str">
        <f>IF(AS23="","",AS23)</f>
        <v/>
      </c>
      <c r="V30" s="65" t="str">
        <f>IF(AT23="","",AT23)</f>
        <v/>
      </c>
      <c r="W30" s="65" t="str">
        <f>IF(AU23="","",AU23)</f>
        <v/>
      </c>
      <c r="X30" s="357"/>
      <c r="Y30" s="353"/>
      <c r="Z30" s="355"/>
      <c r="AA30" s="65" t="str">
        <f>IF(AQ25="","",AQ25)</f>
        <v/>
      </c>
      <c r="AB30" s="65" t="str">
        <f>IF(AR25="","",AR25)</f>
        <v/>
      </c>
      <c r="AC30" s="65" t="str">
        <f>IF(AS25="","",AS25)</f>
        <v/>
      </c>
      <c r="AD30" s="65" t="str">
        <f>IF(AT25="","",AT25)</f>
        <v/>
      </c>
      <c r="AE30" s="65" t="str">
        <f>IF(AU25="","",AU25)</f>
        <v/>
      </c>
      <c r="AF30" s="357"/>
      <c r="AG30" s="353"/>
      <c r="AH30" s="355"/>
      <c r="AI30" s="65" t="str">
        <f>IF(AQ27="","",AQ27)</f>
        <v/>
      </c>
      <c r="AJ30" s="65" t="str">
        <f>IF(AR27="","",AR27)</f>
        <v/>
      </c>
      <c r="AK30" s="65" t="str">
        <f>IF(AS27="","",AS27)</f>
        <v/>
      </c>
      <c r="AL30" s="65" t="str">
        <f>IF(AT27="","",AT27)</f>
        <v/>
      </c>
      <c r="AM30" s="65" t="str">
        <f>IF(AU27="","",AU27)</f>
        <v/>
      </c>
      <c r="AN30" s="364"/>
      <c r="AO30" s="365"/>
      <c r="AP30" s="365"/>
      <c r="AQ30" s="365"/>
      <c r="AR30" s="365"/>
      <c r="AS30" s="365"/>
      <c r="AT30" s="365"/>
      <c r="AU30" s="467"/>
      <c r="AV30" s="349"/>
      <c r="AW30" s="351"/>
      <c r="AX30" s="351"/>
      <c r="AY30" s="331"/>
      <c r="AZ30" s="333"/>
      <c r="BA30" s="339" t="str">
        <f>IF(BC29=0,"-",BA29/BC29)</f>
        <v>-</v>
      </c>
      <c r="BB30" s="340"/>
      <c r="BC30" s="341"/>
      <c r="BD30" s="340" t="str">
        <f>IF(BF29=0,"-",BD29/BF29)</f>
        <v>-</v>
      </c>
      <c r="BE30" s="340"/>
      <c r="BF30" s="340"/>
      <c r="BG30" s="335"/>
      <c r="BH30" s="455"/>
      <c r="BI30" s="26">
        <v>20</v>
      </c>
      <c r="BJ30" s="26" t="s">
        <v>26</v>
      </c>
      <c r="BK30" s="26" t="str">
        <f>CONCATENATE(B30,C30,D30)</f>
        <v/>
      </c>
      <c r="BL30" s="26" t="str">
        <f>CONCATENATE("stół ",A30)</f>
        <v xml:space="preserve">stół </v>
      </c>
      <c r="BM30" s="27">
        <f>B30</f>
        <v>0</v>
      </c>
      <c r="BN30" s="26" t="e">
        <f t="shared" si="12"/>
        <v>#N/A</v>
      </c>
      <c r="BO30" s="27">
        <f>D30</f>
        <v>0</v>
      </c>
      <c r="BP30" s="26" t="e">
        <f t="shared" si="13"/>
        <v>#N/A</v>
      </c>
      <c r="BQ30" s="28" t="e">
        <f>CONCATENATE(BJ30," ",BK30," godz. ",#REF!," ",BL30)</f>
        <v>#REF!</v>
      </c>
      <c r="BR30" s="26"/>
      <c r="BS30" s="26"/>
      <c r="BT30" s="28"/>
    </row>
    <row r="31" spans="1:75" ht="18" customHeight="1" thickBot="1">
      <c r="BI31" s="69"/>
      <c r="BJ31" s="69"/>
      <c r="BK31" s="69"/>
      <c r="BL31" s="69"/>
      <c r="BM31" s="70"/>
      <c r="BN31" s="69"/>
      <c r="BO31" s="70"/>
      <c r="BP31" s="69"/>
      <c r="BQ31" s="71"/>
      <c r="BR31" s="69"/>
      <c r="BS31" s="69"/>
      <c r="BT31" s="71"/>
    </row>
    <row r="32" spans="1:75" ht="17.399999999999999" customHeight="1">
      <c r="A32" s="439" t="s">
        <v>1</v>
      </c>
      <c r="B32" s="441" t="s">
        <v>2</v>
      </c>
      <c r="C32" s="442"/>
      <c r="D32" s="443"/>
      <c r="E32" s="447" t="s">
        <v>27</v>
      </c>
      <c r="F32" s="448"/>
      <c r="G32" s="449"/>
      <c r="H32" s="422">
        <v>1</v>
      </c>
      <c r="I32" s="423"/>
      <c r="J32" s="423"/>
      <c r="K32" s="423"/>
      <c r="L32" s="423"/>
      <c r="M32" s="423"/>
      <c r="N32" s="423"/>
      <c r="O32" s="423"/>
      <c r="P32" s="422">
        <v>2</v>
      </c>
      <c r="Q32" s="423"/>
      <c r="R32" s="423"/>
      <c r="S32" s="423"/>
      <c r="T32" s="423"/>
      <c r="U32" s="423"/>
      <c r="V32" s="423"/>
      <c r="W32" s="424"/>
      <c r="X32" s="422">
        <v>3</v>
      </c>
      <c r="Y32" s="423"/>
      <c r="Z32" s="423"/>
      <c r="AA32" s="423"/>
      <c r="AB32" s="423"/>
      <c r="AC32" s="423"/>
      <c r="AD32" s="423"/>
      <c r="AE32" s="424"/>
      <c r="AF32" s="422">
        <v>4</v>
      </c>
      <c r="AG32" s="423"/>
      <c r="AH32" s="423"/>
      <c r="AI32" s="423"/>
      <c r="AJ32" s="423"/>
      <c r="AK32" s="423"/>
      <c r="AL32" s="423"/>
      <c r="AM32" s="424"/>
      <c r="AN32" s="422">
        <v>5</v>
      </c>
      <c r="AO32" s="423"/>
      <c r="AP32" s="423"/>
      <c r="AQ32" s="423"/>
      <c r="AR32" s="423"/>
      <c r="AS32" s="423"/>
      <c r="AT32" s="423"/>
      <c r="AU32" s="424"/>
      <c r="AV32" s="9"/>
      <c r="AW32" s="9"/>
      <c r="AX32" s="9"/>
      <c r="AY32" s="9"/>
      <c r="AZ32" s="474" t="s">
        <v>4</v>
      </c>
      <c r="BA32" s="430" t="s">
        <v>5</v>
      </c>
      <c r="BB32" s="431"/>
      <c r="BC32" s="432"/>
      <c r="BD32" s="430" t="s">
        <v>6</v>
      </c>
      <c r="BE32" s="431"/>
      <c r="BF32" s="432"/>
      <c r="BG32" s="433" t="s">
        <v>7</v>
      </c>
      <c r="BH32" s="435" t="s">
        <v>7</v>
      </c>
      <c r="BI32" s="69"/>
      <c r="BJ32" s="69"/>
      <c r="BK32" s="69"/>
      <c r="BL32" s="69"/>
      <c r="BM32" s="70"/>
      <c r="BN32" s="69"/>
      <c r="BO32" s="70"/>
      <c r="BP32" s="69"/>
      <c r="BQ32" s="71"/>
      <c r="BR32" s="69"/>
      <c r="BS32" s="69"/>
      <c r="BT32" s="71"/>
    </row>
    <row r="33" spans="1:75" ht="17.399999999999999" customHeight="1" thickBot="1">
      <c r="A33" s="440"/>
      <c r="B33" s="444"/>
      <c r="C33" s="445"/>
      <c r="D33" s="446"/>
      <c r="E33" s="10" t="s">
        <v>8</v>
      </c>
      <c r="F33" s="408" t="s">
        <v>9</v>
      </c>
      <c r="G33" s="456"/>
      <c r="H33" s="425"/>
      <c r="I33" s="426"/>
      <c r="J33" s="426"/>
      <c r="K33" s="426"/>
      <c r="L33" s="426"/>
      <c r="M33" s="426"/>
      <c r="N33" s="426"/>
      <c r="O33" s="426"/>
      <c r="P33" s="425"/>
      <c r="Q33" s="426"/>
      <c r="R33" s="426"/>
      <c r="S33" s="426"/>
      <c r="T33" s="426"/>
      <c r="U33" s="426"/>
      <c r="V33" s="426"/>
      <c r="W33" s="427"/>
      <c r="X33" s="425"/>
      <c r="Y33" s="426"/>
      <c r="Z33" s="426"/>
      <c r="AA33" s="426"/>
      <c r="AB33" s="426"/>
      <c r="AC33" s="426"/>
      <c r="AD33" s="426"/>
      <c r="AE33" s="427"/>
      <c r="AF33" s="425"/>
      <c r="AG33" s="426"/>
      <c r="AH33" s="426"/>
      <c r="AI33" s="426"/>
      <c r="AJ33" s="426"/>
      <c r="AK33" s="426"/>
      <c r="AL33" s="426"/>
      <c r="AM33" s="427"/>
      <c r="AN33" s="425"/>
      <c r="AO33" s="426"/>
      <c r="AP33" s="426"/>
      <c r="AQ33" s="426"/>
      <c r="AR33" s="426"/>
      <c r="AS33" s="426"/>
      <c r="AT33" s="426"/>
      <c r="AU33" s="427"/>
      <c r="AV33" s="11"/>
      <c r="AW33" s="11"/>
      <c r="AX33" s="11"/>
      <c r="AY33" s="11"/>
      <c r="AZ33" s="475"/>
      <c r="BA33" s="413" t="s">
        <v>10</v>
      </c>
      <c r="BB33" s="414"/>
      <c r="BC33" s="415"/>
      <c r="BD33" s="413" t="s">
        <v>10</v>
      </c>
      <c r="BE33" s="414"/>
      <c r="BF33" s="415"/>
      <c r="BG33" s="434"/>
      <c r="BH33" s="435"/>
      <c r="BI33" s="74" t="s">
        <v>11</v>
      </c>
      <c r="BJ33" s="12" t="s">
        <v>25</v>
      </c>
      <c r="BK33" s="12" t="s">
        <v>2</v>
      </c>
      <c r="BL33" s="12" t="s">
        <v>1</v>
      </c>
      <c r="BM33" s="12" t="s">
        <v>13</v>
      </c>
      <c r="BN33" s="12" t="s">
        <v>14</v>
      </c>
      <c r="BO33" s="12" t="s">
        <v>13</v>
      </c>
      <c r="BP33" s="12" t="s">
        <v>15</v>
      </c>
      <c r="BQ33" s="416" t="s">
        <v>16</v>
      </c>
      <c r="BR33" s="417"/>
      <c r="BS33" s="12" t="s">
        <v>17</v>
      </c>
      <c r="BT33" s="12" t="s">
        <v>18</v>
      </c>
      <c r="BU33" s="12" t="s">
        <v>23</v>
      </c>
    </row>
    <row r="34" spans="1:75" ht="17.399999999999999" customHeight="1" thickBot="1">
      <c r="A34" s="13"/>
      <c r="B34" s="14">
        <v>1</v>
      </c>
      <c r="C34" s="15" t="s">
        <v>19</v>
      </c>
      <c r="D34" s="16">
        <v>3</v>
      </c>
      <c r="E34" s="75">
        <v>1</v>
      </c>
      <c r="F34" s="369" t="str">
        <f>IF(E35="","",VLOOKUP(E35,[2]lista_te!$B$8:$D$61,3,FALSE))</f>
        <v>STOSZKO Artur</v>
      </c>
      <c r="G34" s="454"/>
      <c r="H34" s="418"/>
      <c r="I34" s="418"/>
      <c r="J34" s="418"/>
      <c r="K34" s="418"/>
      <c r="L34" s="418"/>
      <c r="M34" s="418"/>
      <c r="N34" s="418"/>
      <c r="O34" s="419"/>
      <c r="P34" s="401">
        <v>3</v>
      </c>
      <c r="Q34" s="402" t="s">
        <v>20</v>
      </c>
      <c r="R34" s="403">
        <v>0</v>
      </c>
      <c r="S34" s="17">
        <v>11</v>
      </c>
      <c r="T34" s="17">
        <v>11</v>
      </c>
      <c r="U34" s="17">
        <v>11</v>
      </c>
      <c r="V34" s="17"/>
      <c r="W34" s="17"/>
      <c r="X34" s="401">
        <v>3</v>
      </c>
      <c r="Y34" s="402" t="s">
        <v>20</v>
      </c>
      <c r="Z34" s="403">
        <v>1</v>
      </c>
      <c r="AA34" s="17">
        <v>11</v>
      </c>
      <c r="AB34" s="17">
        <v>11</v>
      </c>
      <c r="AC34" s="17">
        <v>9</v>
      </c>
      <c r="AD34" s="17">
        <v>11</v>
      </c>
      <c r="AE34" s="17"/>
      <c r="AF34" s="401"/>
      <c r="AG34" s="402" t="s">
        <v>20</v>
      </c>
      <c r="AH34" s="407"/>
      <c r="AI34" s="17"/>
      <c r="AJ34" s="17"/>
      <c r="AK34" s="17"/>
      <c r="AL34" s="17"/>
      <c r="AM34" s="17"/>
      <c r="AN34" s="401"/>
      <c r="AO34" s="402" t="s">
        <v>20</v>
      </c>
      <c r="AP34" s="403"/>
      <c r="AQ34" s="17"/>
      <c r="AR34" s="17"/>
      <c r="AS34" s="17"/>
      <c r="AT34" s="17"/>
      <c r="AU34" s="18"/>
      <c r="AV34" s="405">
        <f>IF(P34="",0,IF(P34=3,2,1))</f>
        <v>2</v>
      </c>
      <c r="AW34" s="406">
        <f>IF(X34="",0,IF(X34=3,2,1))</f>
        <v>2</v>
      </c>
      <c r="AX34" s="406">
        <f>IF(AF34="",0,IF(AF34=3,2,1))</f>
        <v>0</v>
      </c>
      <c r="AY34" s="398">
        <f>IF(AN34="",0,IF(AN34=3,2,1))</f>
        <v>0</v>
      </c>
      <c r="AZ34" s="399">
        <f>SUM(AV34:AY35)</f>
        <v>4</v>
      </c>
      <c r="BA34" s="19">
        <f>SUM(P34,X34,AF34,AN34)</f>
        <v>6</v>
      </c>
      <c r="BB34" s="20" t="s">
        <v>20</v>
      </c>
      <c r="BC34" s="21">
        <f>SUM(R34,Z34,AH34,AP34)</f>
        <v>1</v>
      </c>
      <c r="BD34" s="22">
        <f>SUM(S34:W34,AA34:AE34,AI34:AM34,AQ34:AU34)</f>
        <v>75</v>
      </c>
      <c r="BE34" s="23" t="s">
        <v>20</v>
      </c>
      <c r="BF34" s="24">
        <f>SUM(S35:W35,AA35:AE35,AI35:AM35,AQ35:AU35)</f>
        <v>45</v>
      </c>
      <c r="BG34" s="400">
        <v>1</v>
      </c>
      <c r="BH34" s="455">
        <f>IF(AZ34&lt;&gt;0,RANK(AZ34,AZ34:AZ43),"")</f>
        <v>1</v>
      </c>
      <c r="BI34" s="25">
        <v>113</v>
      </c>
      <c r="BJ34" s="26">
        <v>1</v>
      </c>
      <c r="BK34" s="26" t="str">
        <f t="shared" ref="BK34:BK39" si="16">CONCATENATE(B34,C34,D34)</f>
        <v>1-3</v>
      </c>
      <c r="BL34" s="26" t="str">
        <f t="shared" ref="BL34:BL39" si="17">CONCATENATE("stół ",A34)</f>
        <v xml:space="preserve">stół </v>
      </c>
      <c r="BM34" s="27">
        <f t="shared" ref="BM34:BM39" si="18">B34</f>
        <v>1</v>
      </c>
      <c r="BN34" s="26" t="str">
        <f>VLOOKUP(BM34,$BS$34:$BT$38,2,FALSE)</f>
        <v>STOSZKO Artur</v>
      </c>
      <c r="BO34" s="27">
        <f t="shared" ref="BO34:BO39" si="19">D34</f>
        <v>3</v>
      </c>
      <c r="BP34" s="26" t="str">
        <f>VLOOKUP(BO34,$BS$34:$BT$38,2,FALSE)</f>
        <v>KAMIŃSKI Alan</v>
      </c>
      <c r="BQ34" s="25">
        <v>3</v>
      </c>
      <c r="BR34" s="26" t="str">
        <f>$E$32</f>
        <v>grupa C</v>
      </c>
      <c r="BS34" s="26">
        <v>1</v>
      </c>
      <c r="BT34" s="28" t="str">
        <f>F34</f>
        <v>STOSZKO Artur</v>
      </c>
      <c r="BU34" s="76" t="str">
        <f>BT35</f>
        <v>DRZAZGA Andrzej</v>
      </c>
      <c r="BV34" s="2">
        <f>BG34</f>
        <v>1</v>
      </c>
      <c r="BW34" s="2" t="str">
        <f>BT34</f>
        <v>STOSZKO Artur</v>
      </c>
    </row>
    <row r="35" spans="1:75" ht="17.399999999999999" customHeight="1" thickBot="1">
      <c r="A35" s="13"/>
      <c r="B35" s="30">
        <v>2</v>
      </c>
      <c r="C35" s="31" t="s">
        <v>19</v>
      </c>
      <c r="D35" s="32">
        <v>4</v>
      </c>
      <c r="E35" s="77">
        <v>3</v>
      </c>
      <c r="F35" s="337" t="str">
        <f>IF(E35="","",VLOOKUP(F34,[2]lista_te!$D$8:$G$61,4,FALSE))</f>
        <v>UKS FORTEM Pawęzów</v>
      </c>
      <c r="G35" s="453"/>
      <c r="H35" s="420"/>
      <c r="I35" s="420"/>
      <c r="J35" s="420"/>
      <c r="K35" s="420"/>
      <c r="L35" s="420"/>
      <c r="M35" s="420"/>
      <c r="N35" s="420"/>
      <c r="O35" s="421"/>
      <c r="P35" s="379"/>
      <c r="Q35" s="380"/>
      <c r="R35" s="381"/>
      <c r="S35" s="33">
        <v>6</v>
      </c>
      <c r="T35" s="33">
        <v>5</v>
      </c>
      <c r="U35" s="33">
        <v>8</v>
      </c>
      <c r="V35" s="33"/>
      <c r="W35" s="33"/>
      <c r="X35" s="384"/>
      <c r="Y35" s="385"/>
      <c r="Z35" s="404"/>
      <c r="AA35" s="36">
        <v>4</v>
      </c>
      <c r="AB35" s="36">
        <v>6</v>
      </c>
      <c r="AC35" s="36">
        <v>11</v>
      </c>
      <c r="AD35" s="36">
        <v>5</v>
      </c>
      <c r="AE35" s="36"/>
      <c r="AF35" s="379"/>
      <c r="AG35" s="380"/>
      <c r="AH35" s="387"/>
      <c r="AI35" s="36"/>
      <c r="AJ35" s="36"/>
      <c r="AK35" s="36"/>
      <c r="AL35" s="36"/>
      <c r="AM35" s="36"/>
      <c r="AN35" s="384"/>
      <c r="AO35" s="385"/>
      <c r="AP35" s="404"/>
      <c r="AQ35" s="36"/>
      <c r="AR35" s="36"/>
      <c r="AS35" s="36"/>
      <c r="AT35" s="36"/>
      <c r="AU35" s="37"/>
      <c r="AV35" s="348"/>
      <c r="AW35" s="350"/>
      <c r="AX35" s="350"/>
      <c r="AY35" s="330"/>
      <c r="AZ35" s="332"/>
      <c r="BA35" s="376">
        <f>IF(BC34=0,"-",BA34/BC34)</f>
        <v>6</v>
      </c>
      <c r="BB35" s="377"/>
      <c r="BC35" s="378"/>
      <c r="BD35" s="377">
        <f>IF(BF34=0,"-",BD34/BF34)</f>
        <v>1.6666666666666667</v>
      </c>
      <c r="BE35" s="377"/>
      <c r="BF35" s="377"/>
      <c r="BG35" s="334"/>
      <c r="BH35" s="455"/>
      <c r="BI35" s="26">
        <v>114</v>
      </c>
      <c r="BJ35" s="26">
        <v>2</v>
      </c>
      <c r="BK35" s="26" t="str">
        <f t="shared" si="16"/>
        <v>2-4</v>
      </c>
      <c r="BL35" s="26" t="str">
        <f t="shared" si="17"/>
        <v xml:space="preserve">stół </v>
      </c>
      <c r="BM35" s="27">
        <f t="shared" si="18"/>
        <v>2</v>
      </c>
      <c r="BN35" s="26" t="str">
        <f t="shared" ref="BN35:BN43" si="20">VLOOKUP(BM35,$BS$34:$BT$38,2,FALSE)</f>
        <v>DRZAZGA Andrzej</v>
      </c>
      <c r="BO35" s="27">
        <f t="shared" si="19"/>
        <v>4</v>
      </c>
      <c r="BP35" s="26">
        <f t="shared" ref="BP35:BP43" si="21">VLOOKUP(BO35,$BS$34:$BT$38,2,FALSE)</f>
        <v>46</v>
      </c>
      <c r="BQ35" s="25">
        <v>3</v>
      </c>
      <c r="BR35" s="26" t="str">
        <f t="shared" ref="BR35:BR39" si="22">$E$32</f>
        <v>grupa C</v>
      </c>
      <c r="BS35" s="26">
        <v>2</v>
      </c>
      <c r="BT35" s="28" t="str">
        <f>F36</f>
        <v>DRZAZGA Andrzej</v>
      </c>
      <c r="BU35" s="76" t="str">
        <f>BT36</f>
        <v>KAMIŃSKI Alan</v>
      </c>
      <c r="BV35" s="2">
        <f>BG36</f>
        <v>2</v>
      </c>
      <c r="BW35" s="2" t="str">
        <f t="shared" ref="BW35:BW37" si="23">BT35</f>
        <v>DRZAZGA Andrzej</v>
      </c>
    </row>
    <row r="36" spans="1:75" ht="17.399999999999999" customHeight="1" thickBot="1">
      <c r="A36" s="13"/>
      <c r="B36" s="30">
        <v>1</v>
      </c>
      <c r="C36" s="31" t="s">
        <v>19</v>
      </c>
      <c r="D36" s="32">
        <v>2</v>
      </c>
      <c r="E36" s="78">
        <v>2</v>
      </c>
      <c r="F36" s="369" t="str">
        <f>IF(E37="","",VLOOKUP(E37,[2]lista_te!$B$8:$D$61,3,FALSE))</f>
        <v>DRZAZGA Andrzej</v>
      </c>
      <c r="G36" s="454"/>
      <c r="H36" s="371">
        <f>IF(R34="","",R34)</f>
        <v>0</v>
      </c>
      <c r="I36" s="352" t="s">
        <v>20</v>
      </c>
      <c r="J36" s="354">
        <f>IF(P34="","",P34)</f>
        <v>3</v>
      </c>
      <c r="K36" s="38">
        <f>IF(S35="","",S35)</f>
        <v>6</v>
      </c>
      <c r="L36" s="38">
        <f>IF(T35="","",T35)</f>
        <v>5</v>
      </c>
      <c r="M36" s="38">
        <f>IF(U35="","",U35)</f>
        <v>8</v>
      </c>
      <c r="N36" s="38" t="str">
        <f>IF(V35="","",V35)</f>
        <v/>
      </c>
      <c r="O36" s="38" t="str">
        <f>IF(W35="","",W35)</f>
        <v/>
      </c>
      <c r="P36" s="397"/>
      <c r="Q36" s="397"/>
      <c r="R36" s="397"/>
      <c r="S36" s="397"/>
      <c r="T36" s="397"/>
      <c r="U36" s="397"/>
      <c r="V36" s="397"/>
      <c r="W36" s="397"/>
      <c r="X36" s="342">
        <v>3</v>
      </c>
      <c r="Y36" s="344" t="s">
        <v>20</v>
      </c>
      <c r="Z36" s="346">
        <v>0</v>
      </c>
      <c r="AA36" s="33">
        <v>11</v>
      </c>
      <c r="AB36" s="33">
        <v>11</v>
      </c>
      <c r="AC36" s="33">
        <v>11</v>
      </c>
      <c r="AD36" s="33"/>
      <c r="AE36" s="33"/>
      <c r="AF36" s="342"/>
      <c r="AG36" s="344" t="s">
        <v>20</v>
      </c>
      <c r="AH36" s="395"/>
      <c r="AI36" s="33"/>
      <c r="AJ36" s="33"/>
      <c r="AK36" s="33"/>
      <c r="AL36" s="33"/>
      <c r="AM36" s="33"/>
      <c r="AN36" s="342"/>
      <c r="AO36" s="344" t="s">
        <v>20</v>
      </c>
      <c r="AP36" s="346"/>
      <c r="AQ36" s="33"/>
      <c r="AR36" s="33"/>
      <c r="AS36" s="33"/>
      <c r="AT36" s="33"/>
      <c r="AU36" s="39"/>
      <c r="AV36" s="393">
        <f>IF(H36="",0,IF(H36=3,2,1))</f>
        <v>1</v>
      </c>
      <c r="AW36" s="394">
        <f>IF(X36="",0,IF(X36=3,2,1))</f>
        <v>2</v>
      </c>
      <c r="AX36" s="394">
        <f>IF(AF36="",0,IF(AF36=3,2,1))</f>
        <v>0</v>
      </c>
      <c r="AY36" s="392">
        <f>IF(AN36="",0,IF(AN36=3,2,1))</f>
        <v>0</v>
      </c>
      <c r="AZ36" s="332">
        <f>SUM(AV36:AY37)</f>
        <v>3</v>
      </c>
      <c r="BA36" s="40">
        <f>SUM(H36,X36,AF36,AN36)</f>
        <v>3</v>
      </c>
      <c r="BB36" s="41" t="s">
        <v>20</v>
      </c>
      <c r="BC36" s="42">
        <f>SUM(J36,Z36,AH36,AP36)</f>
        <v>3</v>
      </c>
      <c r="BD36" s="43">
        <f>SUM(K36:O36,AA36:AE36,AI36:AM36,AQ36:AU36)</f>
        <v>52</v>
      </c>
      <c r="BE36" s="44" t="s">
        <v>20</v>
      </c>
      <c r="BF36" s="45">
        <f>SUM(K37:O37,AA37:AE37,AI37:AM37,AQ37:AU37)</f>
        <v>43</v>
      </c>
      <c r="BG36" s="334">
        <v>2</v>
      </c>
      <c r="BH36" s="455">
        <f>IF(AZ36&lt;&gt;0,RANK(AZ36,AZ34:AZ43),"")</f>
        <v>2</v>
      </c>
      <c r="BI36" s="25">
        <v>115</v>
      </c>
      <c r="BJ36" s="26">
        <v>3</v>
      </c>
      <c r="BK36" s="26" t="str">
        <f t="shared" si="16"/>
        <v>1-2</v>
      </c>
      <c r="BL36" s="26" t="str">
        <f t="shared" si="17"/>
        <v xml:space="preserve">stół </v>
      </c>
      <c r="BM36" s="27">
        <f t="shared" si="18"/>
        <v>1</v>
      </c>
      <c r="BN36" s="26" t="str">
        <f t="shared" si="20"/>
        <v>STOSZKO Artur</v>
      </c>
      <c r="BO36" s="27">
        <f t="shared" si="19"/>
        <v>2</v>
      </c>
      <c r="BP36" s="26" t="str">
        <f t="shared" si="21"/>
        <v>DRZAZGA Andrzej</v>
      </c>
      <c r="BQ36" s="25">
        <v>3</v>
      </c>
      <c r="BR36" s="26" t="str">
        <f t="shared" si="22"/>
        <v>grupa C</v>
      </c>
      <c r="BS36" s="26">
        <v>3</v>
      </c>
      <c r="BT36" s="28" t="str">
        <f>F38</f>
        <v>KAMIŃSKI Alan</v>
      </c>
      <c r="BU36" s="76">
        <f>BT37</f>
        <v>46</v>
      </c>
      <c r="BV36" s="2">
        <f>BG38</f>
        <v>3</v>
      </c>
      <c r="BW36" s="2" t="str">
        <f t="shared" si="23"/>
        <v>KAMIŃSKI Alan</v>
      </c>
    </row>
    <row r="37" spans="1:75" ht="17.399999999999999" customHeight="1" thickBot="1">
      <c r="A37" s="13"/>
      <c r="B37" s="30">
        <v>3</v>
      </c>
      <c r="C37" s="31" t="s">
        <v>19</v>
      </c>
      <c r="D37" s="46">
        <v>4</v>
      </c>
      <c r="E37" s="77">
        <v>22</v>
      </c>
      <c r="F37" s="337" t="str">
        <f>IF(E37="","",VLOOKUP(F36,[2]lista_te!$D$8:$G$61,4,FALSE))</f>
        <v>Stalowa Wola</v>
      </c>
      <c r="G37" s="453"/>
      <c r="H37" s="396"/>
      <c r="I37" s="382"/>
      <c r="J37" s="383"/>
      <c r="K37" s="38">
        <f>IF(S34="","",S34)</f>
        <v>11</v>
      </c>
      <c r="L37" s="38">
        <f>IF(T34="","",T34)</f>
        <v>11</v>
      </c>
      <c r="M37" s="38">
        <f>IF(U34="","",U34)</f>
        <v>11</v>
      </c>
      <c r="N37" s="38" t="str">
        <f>IF(V34="","",V34)</f>
        <v/>
      </c>
      <c r="O37" s="38" t="str">
        <f>IF(W34="","",W34)</f>
        <v/>
      </c>
      <c r="P37" s="397"/>
      <c r="Q37" s="397"/>
      <c r="R37" s="397"/>
      <c r="S37" s="397"/>
      <c r="T37" s="397"/>
      <c r="U37" s="397"/>
      <c r="V37" s="397"/>
      <c r="W37" s="397"/>
      <c r="X37" s="379"/>
      <c r="Y37" s="380"/>
      <c r="Z37" s="381"/>
      <c r="AA37" s="33">
        <v>4</v>
      </c>
      <c r="AB37" s="33">
        <v>3</v>
      </c>
      <c r="AC37" s="33">
        <v>3</v>
      </c>
      <c r="AD37" s="33"/>
      <c r="AE37" s="33"/>
      <c r="AF37" s="379"/>
      <c r="AG37" s="380"/>
      <c r="AH37" s="387"/>
      <c r="AI37" s="33"/>
      <c r="AJ37" s="33"/>
      <c r="AK37" s="33"/>
      <c r="AL37" s="33"/>
      <c r="AM37" s="33"/>
      <c r="AN37" s="379"/>
      <c r="AO37" s="380"/>
      <c r="AP37" s="381"/>
      <c r="AQ37" s="33"/>
      <c r="AR37" s="33"/>
      <c r="AS37" s="33"/>
      <c r="AT37" s="33"/>
      <c r="AU37" s="39"/>
      <c r="AV37" s="393"/>
      <c r="AW37" s="394"/>
      <c r="AX37" s="394"/>
      <c r="AY37" s="392"/>
      <c r="AZ37" s="332"/>
      <c r="BA37" s="376">
        <f>IF(BC36=0,"-",BA36/BC36)</f>
        <v>1</v>
      </c>
      <c r="BB37" s="377"/>
      <c r="BC37" s="378"/>
      <c r="BD37" s="377">
        <f>IF(BF36=0,"-",BD36/BF36)</f>
        <v>1.2093023255813953</v>
      </c>
      <c r="BE37" s="377"/>
      <c r="BF37" s="377"/>
      <c r="BG37" s="334"/>
      <c r="BH37" s="455"/>
      <c r="BI37" s="26">
        <v>116</v>
      </c>
      <c r="BJ37" s="26">
        <v>4</v>
      </c>
      <c r="BK37" s="26" t="str">
        <f t="shared" si="16"/>
        <v>3-4</v>
      </c>
      <c r="BL37" s="26" t="str">
        <f t="shared" si="17"/>
        <v xml:space="preserve">stół </v>
      </c>
      <c r="BM37" s="27">
        <f t="shared" si="18"/>
        <v>3</v>
      </c>
      <c r="BN37" s="26" t="str">
        <f t="shared" si="20"/>
        <v>KAMIŃSKI Alan</v>
      </c>
      <c r="BO37" s="27">
        <f t="shared" si="19"/>
        <v>4</v>
      </c>
      <c r="BP37" s="26">
        <f t="shared" si="21"/>
        <v>46</v>
      </c>
      <c r="BQ37" s="25">
        <v>3</v>
      </c>
      <c r="BR37" s="26" t="str">
        <f t="shared" si="22"/>
        <v>grupa C</v>
      </c>
      <c r="BS37" s="26">
        <v>4</v>
      </c>
      <c r="BT37" s="28">
        <f>F40</f>
        <v>46</v>
      </c>
      <c r="BU37" s="76" t="str">
        <f>BT34</f>
        <v>STOSZKO Artur</v>
      </c>
      <c r="BV37" s="2">
        <f>BG40</f>
        <v>0</v>
      </c>
      <c r="BW37" s="2">
        <f t="shared" si="23"/>
        <v>46</v>
      </c>
    </row>
    <row r="38" spans="1:75" ht="17.399999999999999" customHeight="1" thickBot="1">
      <c r="A38" s="13"/>
      <c r="B38" s="30">
        <v>1</v>
      </c>
      <c r="C38" s="31" t="s">
        <v>19</v>
      </c>
      <c r="D38" s="46">
        <v>4</v>
      </c>
      <c r="E38" s="78">
        <v>3</v>
      </c>
      <c r="F38" s="369" t="str">
        <f>IF(E39="","",VLOOKUP(E39,[2]lista_te!$B$8:$D$61,3,FALSE))</f>
        <v>KAMIŃSKI Alan</v>
      </c>
      <c r="G38" s="454"/>
      <c r="H38" s="388">
        <f>IF(Z34="","",Z34)</f>
        <v>1</v>
      </c>
      <c r="I38" s="389" t="s">
        <v>20</v>
      </c>
      <c r="J38" s="390">
        <f>IF(X34="","",X34)</f>
        <v>3</v>
      </c>
      <c r="K38" s="50">
        <f>IF(AA35="","",AA35)</f>
        <v>4</v>
      </c>
      <c r="L38" s="50">
        <f>IF(AB35="","",AB35)</f>
        <v>6</v>
      </c>
      <c r="M38" s="50">
        <f>IF(AC35="","",AC35)</f>
        <v>11</v>
      </c>
      <c r="N38" s="50">
        <f>IF(AD35="","",AD35)</f>
        <v>5</v>
      </c>
      <c r="O38" s="51" t="str">
        <f>IF(AE35="","",AE35)</f>
        <v/>
      </c>
      <c r="P38" s="356">
        <f>IF(Z36="","",Z36)</f>
        <v>0</v>
      </c>
      <c r="Q38" s="352" t="s">
        <v>20</v>
      </c>
      <c r="R38" s="354">
        <f>IF(X36="","",X36)</f>
        <v>3</v>
      </c>
      <c r="S38" s="38">
        <f>IF(AA37="","",AA37)</f>
        <v>4</v>
      </c>
      <c r="T38" s="38">
        <f>IF(AB37="","",AB37)</f>
        <v>3</v>
      </c>
      <c r="U38" s="38">
        <f>IF(AC37="","",AC37)</f>
        <v>3</v>
      </c>
      <c r="V38" s="38" t="str">
        <f>IF(AD37="","",AD37)</f>
        <v/>
      </c>
      <c r="W38" s="38" t="str">
        <f>IF(AE37="","",AE37)</f>
        <v/>
      </c>
      <c r="X38" s="361"/>
      <c r="Y38" s="361"/>
      <c r="Z38" s="361"/>
      <c r="AA38" s="361"/>
      <c r="AB38" s="361"/>
      <c r="AC38" s="361"/>
      <c r="AD38" s="361"/>
      <c r="AE38" s="361"/>
      <c r="AF38" s="384"/>
      <c r="AG38" s="385" t="s">
        <v>20</v>
      </c>
      <c r="AH38" s="386"/>
      <c r="AI38" s="52"/>
      <c r="AJ38" s="52"/>
      <c r="AK38" s="52"/>
      <c r="AL38" s="52"/>
      <c r="AM38" s="52"/>
      <c r="AN38" s="342"/>
      <c r="AO38" s="344" t="s">
        <v>20</v>
      </c>
      <c r="AP38" s="346"/>
      <c r="AQ38" s="33"/>
      <c r="AR38" s="33"/>
      <c r="AS38" s="33"/>
      <c r="AT38" s="33"/>
      <c r="AU38" s="39"/>
      <c r="AV38" s="348">
        <f>IF(H38="",0,IF(H38=3,2,1))</f>
        <v>1</v>
      </c>
      <c r="AW38" s="350">
        <f>IF(P38="",0,IF(P38=3,2,1))</f>
        <v>1</v>
      </c>
      <c r="AX38" s="350">
        <f>IF(AF38="",0,IF(AF38=3,2,1))</f>
        <v>0</v>
      </c>
      <c r="AY38" s="330">
        <f>IF(AN38="",0,IF(AN38=3,2,1))</f>
        <v>0</v>
      </c>
      <c r="AZ38" s="332">
        <f>SUM(AV38:AY39)</f>
        <v>2</v>
      </c>
      <c r="BA38" s="40">
        <f>SUM(H38,P38,AF38,AN38,)</f>
        <v>1</v>
      </c>
      <c r="BB38" s="41" t="s">
        <v>20</v>
      </c>
      <c r="BC38" s="42">
        <f>SUM(J38,R38,AH38,AP38)</f>
        <v>6</v>
      </c>
      <c r="BD38" s="43">
        <f>SUM(K38:O38,S38:W38,AI38:AM38,AQ38:AU38,)</f>
        <v>36</v>
      </c>
      <c r="BE38" s="44" t="s">
        <v>20</v>
      </c>
      <c r="BF38" s="45">
        <f>SUM(K39:O39,S39:W39,AI39:AM39,AQ39:AU39)</f>
        <v>75</v>
      </c>
      <c r="BG38" s="334">
        <v>3</v>
      </c>
      <c r="BH38" s="455">
        <f>IF(AZ38&lt;&gt;0,RANK(AZ38,AZ34:AZ43),"")</f>
        <v>3</v>
      </c>
      <c r="BI38" s="26">
        <v>117</v>
      </c>
      <c r="BJ38" s="26">
        <v>5</v>
      </c>
      <c r="BK38" s="26" t="str">
        <f t="shared" si="16"/>
        <v>1-4</v>
      </c>
      <c r="BL38" s="26" t="str">
        <f t="shared" si="17"/>
        <v xml:space="preserve">stół </v>
      </c>
      <c r="BM38" s="27">
        <f t="shared" si="18"/>
        <v>1</v>
      </c>
      <c r="BN38" s="26" t="str">
        <f t="shared" si="20"/>
        <v>STOSZKO Artur</v>
      </c>
      <c r="BO38" s="27">
        <f t="shared" si="19"/>
        <v>4</v>
      </c>
      <c r="BP38" s="26">
        <f t="shared" si="21"/>
        <v>46</v>
      </c>
      <c r="BQ38" s="25">
        <v>3</v>
      </c>
      <c r="BR38" s="26" t="str">
        <f t="shared" si="22"/>
        <v>grupa C</v>
      </c>
      <c r="BS38" s="26"/>
      <c r="BT38" s="28"/>
      <c r="BU38" s="76" t="str">
        <f>BT36</f>
        <v>KAMIŃSKI Alan</v>
      </c>
    </row>
    <row r="39" spans="1:75" ht="17.399999999999999" customHeight="1" thickBot="1">
      <c r="A39" s="13"/>
      <c r="B39" s="30">
        <v>2</v>
      </c>
      <c r="C39" s="31" t="s">
        <v>19</v>
      </c>
      <c r="D39" s="46">
        <v>3</v>
      </c>
      <c r="E39" s="77">
        <v>27</v>
      </c>
      <c r="F39" s="337" t="str">
        <f>IF(E39="","",VLOOKUP(F38,[2]lista_te!$D$8:$G$61,4,FALSE))</f>
        <v>Tarnobrzeg</v>
      </c>
      <c r="G39" s="453"/>
      <c r="H39" s="388"/>
      <c r="I39" s="389"/>
      <c r="J39" s="390"/>
      <c r="K39" s="53">
        <f>IF(AA34="","",AA34)</f>
        <v>11</v>
      </c>
      <c r="L39" s="53">
        <f>IF(AB34="","",AB34)</f>
        <v>11</v>
      </c>
      <c r="M39" s="53">
        <f>IF(AC34="","",AC34)</f>
        <v>9</v>
      </c>
      <c r="N39" s="53">
        <f>IF(AD34="","",AD34)</f>
        <v>11</v>
      </c>
      <c r="O39" s="54" t="str">
        <f>IF(AE34="","",AE34)</f>
        <v/>
      </c>
      <c r="P39" s="391"/>
      <c r="Q39" s="382"/>
      <c r="R39" s="383"/>
      <c r="S39" s="38">
        <f>IF(AA36="","",AA36)</f>
        <v>11</v>
      </c>
      <c r="T39" s="38">
        <f>IF(AB36="","",AB36)</f>
        <v>11</v>
      </c>
      <c r="U39" s="38">
        <f>IF(AC36="","",AC36)</f>
        <v>11</v>
      </c>
      <c r="V39" s="38" t="str">
        <f>IF(AD36="","",AD36)</f>
        <v/>
      </c>
      <c r="W39" s="38" t="str">
        <f>IF(AE36="","",AE36)</f>
        <v/>
      </c>
      <c r="X39" s="361"/>
      <c r="Y39" s="361"/>
      <c r="Z39" s="361"/>
      <c r="AA39" s="361"/>
      <c r="AB39" s="361"/>
      <c r="AC39" s="361"/>
      <c r="AD39" s="361"/>
      <c r="AE39" s="361"/>
      <c r="AF39" s="379"/>
      <c r="AG39" s="380"/>
      <c r="AH39" s="387"/>
      <c r="AI39" s="33"/>
      <c r="AJ39" s="33"/>
      <c r="AK39" s="33"/>
      <c r="AL39" s="33"/>
      <c r="AM39" s="33"/>
      <c r="AN39" s="379"/>
      <c r="AO39" s="380"/>
      <c r="AP39" s="381"/>
      <c r="AQ39" s="33"/>
      <c r="AR39" s="33"/>
      <c r="AS39" s="33"/>
      <c r="AT39" s="33"/>
      <c r="AU39" s="39"/>
      <c r="AV39" s="348"/>
      <c r="AW39" s="350"/>
      <c r="AX39" s="350"/>
      <c r="AY39" s="330"/>
      <c r="AZ39" s="332"/>
      <c r="BA39" s="376">
        <f>IF(BC38=0,"-",BA38/BC38)</f>
        <v>0.16666666666666666</v>
      </c>
      <c r="BB39" s="377"/>
      <c r="BC39" s="378"/>
      <c r="BD39" s="377">
        <f>IF(BF38=0,"-",BD38/BF38)</f>
        <v>0.48</v>
      </c>
      <c r="BE39" s="377"/>
      <c r="BF39" s="377"/>
      <c r="BG39" s="334"/>
      <c r="BH39" s="455"/>
      <c r="BI39" s="25">
        <v>118</v>
      </c>
      <c r="BJ39" s="26">
        <v>6</v>
      </c>
      <c r="BK39" s="56" t="str">
        <f t="shared" si="16"/>
        <v>2-3</v>
      </c>
      <c r="BL39" s="56" t="str">
        <f t="shared" si="17"/>
        <v xml:space="preserve">stół </v>
      </c>
      <c r="BM39" s="98">
        <f t="shared" si="18"/>
        <v>2</v>
      </c>
      <c r="BN39" s="56" t="str">
        <f t="shared" si="20"/>
        <v>DRZAZGA Andrzej</v>
      </c>
      <c r="BO39" s="98">
        <f t="shared" si="19"/>
        <v>3</v>
      </c>
      <c r="BP39" s="56" t="str">
        <f t="shared" si="21"/>
        <v>KAMIŃSKI Alan</v>
      </c>
      <c r="BQ39" s="25">
        <v>3</v>
      </c>
      <c r="BR39" s="26" t="str">
        <f t="shared" si="22"/>
        <v>grupa C</v>
      </c>
      <c r="BS39" s="56"/>
      <c r="BT39" s="57"/>
      <c r="BU39" s="76">
        <f>BT37</f>
        <v>46</v>
      </c>
    </row>
    <row r="40" spans="1:75" ht="17.399999999999999" customHeight="1">
      <c r="A40" s="79"/>
      <c r="B40" s="30"/>
      <c r="C40" s="31"/>
      <c r="D40" s="46"/>
      <c r="E40" s="78">
        <v>4</v>
      </c>
      <c r="F40" s="369">
        <f>IF(E41="","",VLOOKUP(E41,[2]lista_te!$B$8:$D$61,3,FALSE))</f>
        <v>46</v>
      </c>
      <c r="G40" s="454"/>
      <c r="H40" s="371" t="str">
        <f>IF(AH34="","",AH34)</f>
        <v/>
      </c>
      <c r="I40" s="352" t="s">
        <v>20</v>
      </c>
      <c r="J40" s="354" t="str">
        <f>IF(AF34="","",AF34)</f>
        <v/>
      </c>
      <c r="K40" s="38" t="str">
        <f>IF(AI35="","",AI35)</f>
        <v/>
      </c>
      <c r="L40" s="38" t="str">
        <f>IF(AJ35="","",AJ35)</f>
        <v/>
      </c>
      <c r="M40" s="38" t="str">
        <f>IF(AK35="","",AK35)</f>
        <v/>
      </c>
      <c r="N40" s="38" t="str">
        <f>IF(AL35="","",AL35)</f>
        <v/>
      </c>
      <c r="O40" s="38" t="str">
        <f>IF(AM35="","",AM35)</f>
        <v/>
      </c>
      <c r="P40" s="356" t="str">
        <f>IF(AH36="","",AH36)</f>
        <v/>
      </c>
      <c r="Q40" s="352" t="s">
        <v>20</v>
      </c>
      <c r="R40" s="354" t="str">
        <f>IF(AF36="","",AF36)</f>
        <v/>
      </c>
      <c r="S40" s="38" t="str">
        <f>IF(AI37="","",AI37)</f>
        <v/>
      </c>
      <c r="T40" s="38" t="str">
        <f>IF(AJ37="","",AJ37)</f>
        <v/>
      </c>
      <c r="U40" s="38" t="str">
        <f>IF(AK37="","",AK37)</f>
        <v/>
      </c>
      <c r="V40" s="38" t="str">
        <f>IF(AL37="","",AL37)</f>
        <v/>
      </c>
      <c r="W40" s="38" t="str">
        <f>IF(AM37="","",AM37)</f>
        <v/>
      </c>
      <c r="X40" s="356" t="str">
        <f>IF(AH38="","",AH38)</f>
        <v/>
      </c>
      <c r="Y40" s="352" t="s">
        <v>20</v>
      </c>
      <c r="Z40" s="358" t="str">
        <f>IF(AF38="","",AF38)</f>
        <v/>
      </c>
      <c r="AA40" s="38" t="str">
        <f>IF(AI39="","",AI39)</f>
        <v/>
      </c>
      <c r="AB40" s="38" t="str">
        <f>IF(AJ39="","",AJ39)</f>
        <v/>
      </c>
      <c r="AC40" s="38" t="str">
        <f>IF(AK39="","",AK39)</f>
        <v/>
      </c>
      <c r="AD40" s="38" t="str">
        <f>IF(AL39="","",AL39)</f>
        <v/>
      </c>
      <c r="AE40" s="38" t="str">
        <f>IF(AM39="","",AM39)</f>
        <v/>
      </c>
      <c r="AF40" s="360"/>
      <c r="AG40" s="361"/>
      <c r="AH40" s="361"/>
      <c r="AI40" s="362"/>
      <c r="AJ40" s="362"/>
      <c r="AK40" s="362"/>
      <c r="AL40" s="362"/>
      <c r="AM40" s="363"/>
      <c r="AN40" s="342"/>
      <c r="AO40" s="344" t="s">
        <v>20</v>
      </c>
      <c r="AP40" s="346"/>
      <c r="AQ40" s="33"/>
      <c r="AR40" s="33"/>
      <c r="AS40" s="33"/>
      <c r="AT40" s="33"/>
      <c r="AU40" s="39"/>
      <c r="AV40" s="348">
        <f>IF(H40="",0,IF(H40=3,2,1))</f>
        <v>0</v>
      </c>
      <c r="AW40" s="350">
        <f>IF(P40="",0,IF(P40=3,2,1))</f>
        <v>0</v>
      </c>
      <c r="AX40" s="350">
        <f>IF(X40="",0,IF(X40=3,2,1))</f>
        <v>0</v>
      </c>
      <c r="AY40" s="330">
        <f>IF(AN40="",0,IF(AN40=3,2,1))</f>
        <v>0</v>
      </c>
      <c r="AZ40" s="332">
        <f>SUM(AV40:AY41)</f>
        <v>0</v>
      </c>
      <c r="BA40" s="40">
        <f>SUM(H40,P40,X40,AN40)</f>
        <v>0</v>
      </c>
      <c r="BB40" s="41" t="s">
        <v>20</v>
      </c>
      <c r="BC40" s="42">
        <f>SUM(J40,R40,Z40,AP40)</f>
        <v>0</v>
      </c>
      <c r="BD40" s="43">
        <f>SUM(K40:O40,S40:W40,AA40:AE40,AQ40:AU40)</f>
        <v>0</v>
      </c>
      <c r="BE40" s="44" t="s">
        <v>20</v>
      </c>
      <c r="BF40" s="45">
        <f>SUM(K41:O41,S41:W41,AA41:AE41,AQ41:AU41)</f>
        <v>0</v>
      </c>
      <c r="BG40" s="334"/>
      <c r="BH40" s="452" t="str">
        <f>IF(AZ40&lt;&gt;0,RANK(AZ40,AZ34:AZ43),"")</f>
        <v/>
      </c>
      <c r="BI40" s="58"/>
      <c r="BJ40" s="59"/>
      <c r="BK40" s="59"/>
      <c r="BL40" s="59"/>
      <c r="BM40" s="60"/>
      <c r="BN40" s="59"/>
      <c r="BO40" s="60"/>
      <c r="BP40" s="59"/>
      <c r="BQ40" s="61"/>
      <c r="BR40" s="59"/>
      <c r="BS40" s="59"/>
      <c r="BT40" s="61"/>
    </row>
    <row r="41" spans="1:75" ht="17.399999999999999" customHeight="1" thickBot="1">
      <c r="A41" s="80"/>
      <c r="B41" s="62"/>
      <c r="C41" s="63"/>
      <c r="D41" s="64"/>
      <c r="E41" s="81">
        <v>46</v>
      </c>
      <c r="F41" s="337">
        <f>IF(E41="","",VLOOKUP(F40,[2]lista_te!$D$8:$G$61,4,FALSE))</f>
        <v>46</v>
      </c>
      <c r="G41" s="453"/>
      <c r="H41" s="372"/>
      <c r="I41" s="353"/>
      <c r="J41" s="355"/>
      <c r="K41" s="65" t="str">
        <f>IF(AI34="","",AI34)</f>
        <v/>
      </c>
      <c r="L41" s="65" t="str">
        <f>IF(AJ34="","",AJ34)</f>
        <v/>
      </c>
      <c r="M41" s="65" t="str">
        <f>IF(AK34="","",AK34)</f>
        <v/>
      </c>
      <c r="N41" s="65" t="str">
        <f>IF(AL34="","",AL34)</f>
        <v/>
      </c>
      <c r="O41" s="65" t="str">
        <f>IF(AM34="","",AM34)</f>
        <v/>
      </c>
      <c r="P41" s="357"/>
      <c r="Q41" s="353"/>
      <c r="R41" s="355"/>
      <c r="S41" s="65" t="str">
        <f>IF(AI36="","",AI36)</f>
        <v/>
      </c>
      <c r="T41" s="65" t="str">
        <f>IF(AJ36="","",AJ36)</f>
        <v/>
      </c>
      <c r="U41" s="65" t="str">
        <f>IF(AK36="","",AK36)</f>
        <v/>
      </c>
      <c r="V41" s="65" t="str">
        <f>IF(AL36="","",AL36)</f>
        <v/>
      </c>
      <c r="W41" s="65" t="str">
        <f>IF(AM36="","",AM36)</f>
        <v/>
      </c>
      <c r="X41" s="357"/>
      <c r="Y41" s="353"/>
      <c r="Z41" s="359"/>
      <c r="AA41" s="65" t="str">
        <f>IF(AI38="","",AI38)</f>
        <v/>
      </c>
      <c r="AB41" s="65" t="str">
        <f>IF(AJ38="","",AJ38)</f>
        <v/>
      </c>
      <c r="AC41" s="65" t="str">
        <f>IF(AK38="","",AK38)</f>
        <v/>
      </c>
      <c r="AD41" s="65" t="str">
        <f>IF(AL38="","",AL38)</f>
        <v/>
      </c>
      <c r="AE41" s="65" t="str">
        <f>IF(AM38="","",AM38)</f>
        <v/>
      </c>
      <c r="AF41" s="364"/>
      <c r="AG41" s="365"/>
      <c r="AH41" s="365"/>
      <c r="AI41" s="365"/>
      <c r="AJ41" s="365"/>
      <c r="AK41" s="365"/>
      <c r="AL41" s="365"/>
      <c r="AM41" s="366"/>
      <c r="AN41" s="343"/>
      <c r="AO41" s="345"/>
      <c r="AP41" s="347"/>
      <c r="AQ41" s="66"/>
      <c r="AR41" s="66"/>
      <c r="AS41" s="66"/>
      <c r="AT41" s="66"/>
      <c r="AU41" s="67"/>
      <c r="AV41" s="349"/>
      <c r="AW41" s="351"/>
      <c r="AX41" s="351"/>
      <c r="AY41" s="331"/>
      <c r="AZ41" s="333"/>
      <c r="BA41" s="339" t="str">
        <f>IF(BC40=0,"-",BA40/BC40)</f>
        <v>-</v>
      </c>
      <c r="BB41" s="340"/>
      <c r="BC41" s="341"/>
      <c r="BD41" s="340" t="str">
        <f>IF(BF40=0,"-",BD40/BF40)</f>
        <v>-</v>
      </c>
      <c r="BE41" s="340"/>
      <c r="BF41" s="340"/>
      <c r="BG41" s="335"/>
      <c r="BH41" s="452"/>
      <c r="BI41" s="68"/>
      <c r="BJ41" s="69"/>
      <c r="BK41" s="69"/>
      <c r="BL41" s="69"/>
      <c r="BM41" s="70"/>
      <c r="BN41" s="69"/>
      <c r="BO41" s="70"/>
      <c r="BP41" s="69"/>
      <c r="BQ41" s="71"/>
      <c r="BR41" s="69"/>
      <c r="BS41" s="69"/>
      <c r="BT41" s="71"/>
    </row>
    <row r="42" spans="1:75" ht="17.399999999999999" hidden="1" customHeight="1">
      <c r="A42" s="82"/>
      <c r="B42" s="83"/>
      <c r="C42" s="84"/>
      <c r="D42" s="85"/>
      <c r="E42" s="75">
        <v>5</v>
      </c>
      <c r="F42" s="472" t="str">
        <f>IF([2]lista_te!B46="78.",[2]lista_te!C46,"")</f>
        <v/>
      </c>
      <c r="G42" s="86" t="str">
        <f>IF([2]lista_te!B46="78.",[2]lista_te!D46,"")</f>
        <v/>
      </c>
      <c r="H42" s="388" t="str">
        <f>IF(AP34="","",AP34)</f>
        <v/>
      </c>
      <c r="I42" s="389" t="s">
        <v>20</v>
      </c>
      <c r="J42" s="390" t="str">
        <f>IF(AN34="","",AN34)</f>
        <v/>
      </c>
      <c r="K42" s="50" t="str">
        <f>IF(AQ35="","",AQ35)</f>
        <v/>
      </c>
      <c r="L42" s="50" t="str">
        <f>IF(AR35="","",AR35)</f>
        <v/>
      </c>
      <c r="M42" s="50" t="str">
        <f>IF(AS35="","",AS35)</f>
        <v/>
      </c>
      <c r="N42" s="50" t="str">
        <f>IF(AT35="","",AT35)</f>
        <v/>
      </c>
      <c r="O42" s="50" t="str">
        <f>IF(AU35="","",AU35)</f>
        <v/>
      </c>
      <c r="P42" s="471" t="str">
        <f>IF(AP36="","",AP36)</f>
        <v/>
      </c>
      <c r="Q42" s="389" t="s">
        <v>20</v>
      </c>
      <c r="R42" s="390" t="str">
        <f>IF(AN36="","",AN36)</f>
        <v/>
      </c>
      <c r="S42" s="50" t="str">
        <f>IF(AQ37="","",AQ37)</f>
        <v/>
      </c>
      <c r="T42" s="50" t="str">
        <f>IF(AR37="","",AR37)</f>
        <v/>
      </c>
      <c r="U42" s="50" t="str">
        <f>IF(AS37="","",AS37)</f>
        <v/>
      </c>
      <c r="V42" s="50" t="str">
        <f>IF(AT37="","",AT37)</f>
        <v/>
      </c>
      <c r="W42" s="50" t="str">
        <f>IF(AU37="","",AU37)</f>
        <v/>
      </c>
      <c r="X42" s="471" t="str">
        <f>IF(AP38="","",AP38)</f>
        <v/>
      </c>
      <c r="Y42" s="389" t="s">
        <v>20</v>
      </c>
      <c r="Z42" s="390" t="str">
        <f>IF(AN38="","",AN38)</f>
        <v/>
      </c>
      <c r="AA42" s="50" t="str">
        <f>IF(AQ39="","",AQ39)</f>
        <v/>
      </c>
      <c r="AB42" s="50" t="str">
        <f>IF(AR39="","",AR39)</f>
        <v/>
      </c>
      <c r="AC42" s="50" t="str">
        <f>IF(AS39="","",AS39)</f>
        <v/>
      </c>
      <c r="AD42" s="50" t="str">
        <f>IF(AT39="","",AT39)</f>
        <v/>
      </c>
      <c r="AE42" s="50" t="str">
        <f>IF(AU39="","",AU39)</f>
        <v/>
      </c>
      <c r="AF42" s="471" t="str">
        <f>IF(AP40="","",AP40)</f>
        <v/>
      </c>
      <c r="AG42" s="389" t="s">
        <v>20</v>
      </c>
      <c r="AH42" s="390" t="str">
        <f>IF(AN40="","",AN40)</f>
        <v/>
      </c>
      <c r="AI42" s="50" t="str">
        <f>IF(AQ41="","",AQ41)</f>
        <v/>
      </c>
      <c r="AJ42" s="50" t="str">
        <f>IF(AR41="","",AR41)</f>
        <v/>
      </c>
      <c r="AK42" s="50" t="str">
        <f>IF(AS41="","",AS41)</f>
        <v/>
      </c>
      <c r="AL42" s="50" t="str">
        <f>IF(AT41="","",AT41)</f>
        <v/>
      </c>
      <c r="AM42" s="50" t="str">
        <f>IF(AU41="","",AU41)</f>
        <v/>
      </c>
      <c r="AN42" s="360"/>
      <c r="AO42" s="361"/>
      <c r="AP42" s="361"/>
      <c r="AQ42" s="361"/>
      <c r="AR42" s="361"/>
      <c r="AS42" s="361"/>
      <c r="AT42" s="361"/>
      <c r="AU42" s="466"/>
      <c r="AV42" s="468">
        <f>IF(H42="",0,IF(H42=3,2,1))</f>
        <v>0</v>
      </c>
      <c r="AW42" s="469">
        <f>IF(P42="",0,IF(P42=3,2,1))</f>
        <v>0</v>
      </c>
      <c r="AX42" s="469">
        <f>IF(X42="",0,IF(X42=3,2,1))</f>
        <v>0</v>
      </c>
      <c r="AY42" s="470">
        <f>IF(AF42="",0,IF(AF42=3,2,1))</f>
        <v>0</v>
      </c>
      <c r="AZ42" s="464">
        <f>SUM(AV42:AY43)</f>
        <v>0</v>
      </c>
      <c r="BA42" s="87">
        <f>SUM(H42,P42,X42,AF42)</f>
        <v>0</v>
      </c>
      <c r="BB42" s="88" t="s">
        <v>20</v>
      </c>
      <c r="BC42" s="89">
        <f>SUM(J42,R42,Z42,AH42)</f>
        <v>0</v>
      </c>
      <c r="BD42" s="90">
        <f>SUM(K42:O42,S42:W42,AA42:AE42,AI42:AM42,)</f>
        <v>0</v>
      </c>
      <c r="BE42" s="91" t="s">
        <v>20</v>
      </c>
      <c r="BF42" s="92">
        <f>SUM(K43:O43,S43:W43,AA43:AE43,AI43:AM43)</f>
        <v>0</v>
      </c>
      <c r="BG42" s="465"/>
      <c r="BH42" s="455" t="str">
        <f>IF(AZ42&lt;&gt;0,RANK(AZ42,AZ34:AZ43),"")</f>
        <v/>
      </c>
      <c r="BI42" s="93">
        <v>29</v>
      </c>
      <c r="BJ42" s="93" t="s">
        <v>28</v>
      </c>
      <c r="BK42" s="93" t="str">
        <f>CONCATENATE(B42,C42,D42)</f>
        <v/>
      </c>
      <c r="BL42" s="93" t="str">
        <f>CONCATENATE("stół ",A42)</f>
        <v xml:space="preserve">stół </v>
      </c>
      <c r="BM42" s="94">
        <f>B42</f>
        <v>0</v>
      </c>
      <c r="BN42" s="93" t="e">
        <f t="shared" si="20"/>
        <v>#N/A</v>
      </c>
      <c r="BO42" s="94">
        <f>D42</f>
        <v>0</v>
      </c>
      <c r="BP42" s="93" t="e">
        <f t="shared" si="21"/>
        <v>#N/A</v>
      </c>
      <c r="BQ42" s="95" t="e">
        <f>CONCATENATE(BJ42," ",BK42," godz. ",#REF!," ",BL42)</f>
        <v>#REF!</v>
      </c>
      <c r="BR42" s="93"/>
      <c r="BS42" s="93"/>
      <c r="BT42" s="95"/>
    </row>
    <row r="43" spans="1:75" ht="17.399999999999999" hidden="1" customHeight="1" thickBot="1">
      <c r="A43" s="80"/>
      <c r="B43" s="62"/>
      <c r="C43" s="63"/>
      <c r="D43" s="64"/>
      <c r="E43" s="81">
        <v>78</v>
      </c>
      <c r="F43" s="473"/>
      <c r="G43" s="96" t="str">
        <f>IF([2]lista_te!B46="78.",[2]lista_te!G46,"")</f>
        <v/>
      </c>
      <c r="H43" s="372"/>
      <c r="I43" s="353"/>
      <c r="J43" s="355"/>
      <c r="K43" s="65" t="str">
        <f>IF(AQ34="","",AQ34)</f>
        <v/>
      </c>
      <c r="L43" s="65" t="str">
        <f>IF(AR34="","",AR34)</f>
        <v/>
      </c>
      <c r="M43" s="65" t="str">
        <f>IF(AS34="","",AS34)</f>
        <v/>
      </c>
      <c r="N43" s="65" t="str">
        <f>IF(AT34="","",AT34)</f>
        <v/>
      </c>
      <c r="O43" s="65" t="str">
        <f>IF(AU34="","",AU34)</f>
        <v/>
      </c>
      <c r="P43" s="357"/>
      <c r="Q43" s="353"/>
      <c r="R43" s="355"/>
      <c r="S43" s="65" t="str">
        <f>IF(AQ36="","",AQ36)</f>
        <v/>
      </c>
      <c r="T43" s="65" t="str">
        <f>IF(AR36="","",AR36)</f>
        <v/>
      </c>
      <c r="U43" s="65" t="str">
        <f>IF(AS36="","",AS36)</f>
        <v/>
      </c>
      <c r="V43" s="65" t="str">
        <f>IF(AT36="","",AT36)</f>
        <v/>
      </c>
      <c r="W43" s="65" t="str">
        <f>IF(AU36="","",AU36)</f>
        <v/>
      </c>
      <c r="X43" s="357"/>
      <c r="Y43" s="353"/>
      <c r="Z43" s="355"/>
      <c r="AA43" s="65" t="str">
        <f>IF(AQ38="","",AQ38)</f>
        <v/>
      </c>
      <c r="AB43" s="65" t="str">
        <f>IF(AR38="","",AR38)</f>
        <v/>
      </c>
      <c r="AC43" s="65" t="str">
        <f>IF(AS38="","",AS38)</f>
        <v/>
      </c>
      <c r="AD43" s="65" t="str">
        <f>IF(AT38="","",AT38)</f>
        <v/>
      </c>
      <c r="AE43" s="65" t="str">
        <f>IF(AU38="","",AU38)</f>
        <v/>
      </c>
      <c r="AF43" s="357"/>
      <c r="AG43" s="353"/>
      <c r="AH43" s="355"/>
      <c r="AI43" s="65" t="str">
        <f>IF(AQ40="","",AQ40)</f>
        <v/>
      </c>
      <c r="AJ43" s="65" t="str">
        <f>IF(AR40="","",AR40)</f>
        <v/>
      </c>
      <c r="AK43" s="65" t="str">
        <f>IF(AS40="","",AS40)</f>
        <v/>
      </c>
      <c r="AL43" s="65" t="str">
        <f>IF(AT40="","",AT40)</f>
        <v/>
      </c>
      <c r="AM43" s="65" t="str">
        <f>IF(AU40="","",AU40)</f>
        <v/>
      </c>
      <c r="AN43" s="364"/>
      <c r="AO43" s="365"/>
      <c r="AP43" s="365"/>
      <c r="AQ43" s="365"/>
      <c r="AR43" s="365"/>
      <c r="AS43" s="365"/>
      <c r="AT43" s="365"/>
      <c r="AU43" s="467"/>
      <c r="AV43" s="349"/>
      <c r="AW43" s="351"/>
      <c r="AX43" s="351"/>
      <c r="AY43" s="331"/>
      <c r="AZ43" s="333"/>
      <c r="BA43" s="339" t="str">
        <f>IF(BC42=0,"-",BA42/BC42)</f>
        <v>-</v>
      </c>
      <c r="BB43" s="340"/>
      <c r="BC43" s="341"/>
      <c r="BD43" s="340" t="str">
        <f>IF(BF42=0,"-",BD42/BF42)</f>
        <v>-</v>
      </c>
      <c r="BE43" s="340"/>
      <c r="BF43" s="340"/>
      <c r="BG43" s="335"/>
      <c r="BH43" s="455"/>
      <c r="BI43" s="26">
        <v>30</v>
      </c>
      <c r="BJ43" s="26" t="s">
        <v>28</v>
      </c>
      <c r="BK43" s="26" t="str">
        <f>CONCATENATE(B43,C43,D43)</f>
        <v/>
      </c>
      <c r="BL43" s="26" t="str">
        <f>CONCATENATE("stół ",A43)</f>
        <v xml:space="preserve">stół </v>
      </c>
      <c r="BM43" s="27">
        <f>B43</f>
        <v>0</v>
      </c>
      <c r="BN43" s="26" t="e">
        <f t="shared" si="20"/>
        <v>#N/A</v>
      </c>
      <c r="BO43" s="27">
        <f>D43</f>
        <v>0</v>
      </c>
      <c r="BP43" s="26" t="e">
        <f t="shared" si="21"/>
        <v>#N/A</v>
      </c>
      <c r="BQ43" s="28" t="e">
        <f>CONCATENATE(BJ43," ",BK43," godz. ",#REF!," ",BL43)</f>
        <v>#REF!</v>
      </c>
      <c r="BR43" s="26"/>
      <c r="BS43" s="26"/>
      <c r="BT43" s="28"/>
    </row>
    <row r="44" spans="1:75" ht="18" customHeight="1" thickBot="1">
      <c r="BI44" s="69"/>
      <c r="BJ44" s="69"/>
      <c r="BK44" s="69"/>
      <c r="BL44" s="69"/>
      <c r="BM44" s="70"/>
      <c r="BN44" s="69"/>
      <c r="BO44" s="70"/>
      <c r="BP44" s="69"/>
      <c r="BQ44" s="71"/>
      <c r="BR44" s="69"/>
      <c r="BS44" s="69"/>
      <c r="BT44" s="69"/>
    </row>
    <row r="45" spans="1:75" ht="17.399999999999999" customHeight="1">
      <c r="A45" s="439" t="s">
        <v>1</v>
      </c>
      <c r="B45" s="441" t="s">
        <v>2</v>
      </c>
      <c r="C45" s="442"/>
      <c r="D45" s="443"/>
      <c r="E45" s="447" t="s">
        <v>29</v>
      </c>
      <c r="F45" s="448"/>
      <c r="G45" s="449"/>
      <c r="H45" s="422">
        <v>1</v>
      </c>
      <c r="I45" s="423"/>
      <c r="J45" s="423"/>
      <c r="K45" s="423"/>
      <c r="L45" s="423"/>
      <c r="M45" s="423"/>
      <c r="N45" s="423"/>
      <c r="O45" s="423"/>
      <c r="P45" s="422">
        <v>2</v>
      </c>
      <c r="Q45" s="423"/>
      <c r="R45" s="423"/>
      <c r="S45" s="423"/>
      <c r="T45" s="423"/>
      <c r="U45" s="423"/>
      <c r="V45" s="423"/>
      <c r="W45" s="424"/>
      <c r="X45" s="422">
        <v>3</v>
      </c>
      <c r="Y45" s="423"/>
      <c r="Z45" s="423"/>
      <c r="AA45" s="423"/>
      <c r="AB45" s="423"/>
      <c r="AC45" s="423"/>
      <c r="AD45" s="423"/>
      <c r="AE45" s="424"/>
      <c r="AF45" s="422">
        <v>4</v>
      </c>
      <c r="AG45" s="423"/>
      <c r="AH45" s="423"/>
      <c r="AI45" s="423"/>
      <c r="AJ45" s="423"/>
      <c r="AK45" s="423"/>
      <c r="AL45" s="423"/>
      <c r="AM45" s="424"/>
      <c r="AN45" s="422">
        <v>5</v>
      </c>
      <c r="AO45" s="423"/>
      <c r="AP45" s="423"/>
      <c r="AQ45" s="423"/>
      <c r="AR45" s="423"/>
      <c r="AS45" s="423"/>
      <c r="AT45" s="423"/>
      <c r="AU45" s="424"/>
      <c r="AV45" s="9"/>
      <c r="AW45" s="9"/>
      <c r="AX45" s="9"/>
      <c r="AY45" s="9"/>
      <c r="AZ45" s="428" t="s">
        <v>4</v>
      </c>
      <c r="BA45" s="430" t="s">
        <v>5</v>
      </c>
      <c r="BB45" s="431"/>
      <c r="BC45" s="432"/>
      <c r="BD45" s="430" t="s">
        <v>6</v>
      </c>
      <c r="BE45" s="431"/>
      <c r="BF45" s="432"/>
      <c r="BG45" s="433" t="s">
        <v>7</v>
      </c>
      <c r="BH45" s="435" t="s">
        <v>7</v>
      </c>
      <c r="BI45" s="69"/>
      <c r="BJ45" s="69"/>
      <c r="BK45" s="69"/>
      <c r="BL45" s="69"/>
      <c r="BM45" s="70"/>
      <c r="BN45" s="69"/>
      <c r="BO45" s="70"/>
      <c r="BP45" s="69"/>
      <c r="BQ45" s="71"/>
      <c r="BR45" s="69"/>
      <c r="BS45" s="69"/>
      <c r="BT45" s="69"/>
    </row>
    <row r="46" spans="1:75" ht="17.399999999999999" customHeight="1" thickBot="1">
      <c r="A46" s="440"/>
      <c r="B46" s="444"/>
      <c r="C46" s="445"/>
      <c r="D46" s="446"/>
      <c r="E46" s="10" t="s">
        <v>8</v>
      </c>
      <c r="F46" s="408" t="s">
        <v>9</v>
      </c>
      <c r="G46" s="456"/>
      <c r="H46" s="425"/>
      <c r="I46" s="426"/>
      <c r="J46" s="426"/>
      <c r="K46" s="426"/>
      <c r="L46" s="426"/>
      <c r="M46" s="426"/>
      <c r="N46" s="426"/>
      <c r="O46" s="426"/>
      <c r="P46" s="425"/>
      <c r="Q46" s="426"/>
      <c r="R46" s="426"/>
      <c r="S46" s="426"/>
      <c r="T46" s="426"/>
      <c r="U46" s="426"/>
      <c r="V46" s="426"/>
      <c r="W46" s="427"/>
      <c r="X46" s="425"/>
      <c r="Y46" s="426"/>
      <c r="Z46" s="426"/>
      <c r="AA46" s="426"/>
      <c r="AB46" s="426"/>
      <c r="AC46" s="426"/>
      <c r="AD46" s="426"/>
      <c r="AE46" s="427"/>
      <c r="AF46" s="425"/>
      <c r="AG46" s="426"/>
      <c r="AH46" s="426"/>
      <c r="AI46" s="426"/>
      <c r="AJ46" s="426"/>
      <c r="AK46" s="426"/>
      <c r="AL46" s="426"/>
      <c r="AM46" s="427"/>
      <c r="AN46" s="425"/>
      <c r="AO46" s="426"/>
      <c r="AP46" s="426"/>
      <c r="AQ46" s="426"/>
      <c r="AR46" s="426"/>
      <c r="AS46" s="426"/>
      <c r="AT46" s="426"/>
      <c r="AU46" s="427"/>
      <c r="AV46" s="11"/>
      <c r="AW46" s="11"/>
      <c r="AX46" s="11"/>
      <c r="AY46" s="11"/>
      <c r="AZ46" s="429"/>
      <c r="BA46" s="413" t="s">
        <v>10</v>
      </c>
      <c r="BB46" s="414"/>
      <c r="BC46" s="415"/>
      <c r="BD46" s="413" t="s">
        <v>10</v>
      </c>
      <c r="BE46" s="414"/>
      <c r="BF46" s="415"/>
      <c r="BG46" s="434"/>
      <c r="BH46" s="435"/>
      <c r="BI46" s="74" t="s">
        <v>11</v>
      </c>
      <c r="BJ46" s="12" t="s">
        <v>25</v>
      </c>
      <c r="BK46" s="12" t="s">
        <v>2</v>
      </c>
      <c r="BL46" s="12" t="s">
        <v>1</v>
      </c>
      <c r="BM46" s="12" t="s">
        <v>13</v>
      </c>
      <c r="BN46" s="12" t="s">
        <v>14</v>
      </c>
      <c r="BO46" s="12" t="s">
        <v>13</v>
      </c>
      <c r="BP46" s="12" t="s">
        <v>15</v>
      </c>
      <c r="BQ46" s="416" t="s">
        <v>16</v>
      </c>
      <c r="BR46" s="417"/>
      <c r="BS46" s="12" t="s">
        <v>17</v>
      </c>
      <c r="BT46" s="12" t="s">
        <v>18</v>
      </c>
      <c r="BU46" s="12" t="s">
        <v>23</v>
      </c>
    </row>
    <row r="47" spans="1:75" ht="17.399999999999999" customHeight="1" thickBot="1">
      <c r="A47" s="13"/>
      <c r="B47" s="14">
        <v>1</v>
      </c>
      <c r="C47" s="15" t="s">
        <v>19</v>
      </c>
      <c r="D47" s="16">
        <v>3</v>
      </c>
      <c r="E47" s="75">
        <v>1</v>
      </c>
      <c r="F47" s="369" t="str">
        <f>IF(E48="","",VLOOKUP(E48,[2]lista_te!$B$8:$D$61,3,FALSE))</f>
        <v>MRZYGŁÓD Tomasz</v>
      </c>
      <c r="G47" s="454"/>
      <c r="H47" s="418"/>
      <c r="I47" s="418"/>
      <c r="J47" s="418"/>
      <c r="K47" s="418"/>
      <c r="L47" s="418"/>
      <c r="M47" s="418"/>
      <c r="N47" s="418"/>
      <c r="O47" s="419"/>
      <c r="P47" s="401">
        <v>3</v>
      </c>
      <c r="Q47" s="402" t="s">
        <v>20</v>
      </c>
      <c r="R47" s="403">
        <v>0</v>
      </c>
      <c r="S47" s="17">
        <v>11</v>
      </c>
      <c r="T47" s="17">
        <v>11</v>
      </c>
      <c r="U47" s="17">
        <v>11</v>
      </c>
      <c r="V47" s="17"/>
      <c r="W47" s="17"/>
      <c r="X47" s="401">
        <v>3</v>
      </c>
      <c r="Y47" s="402" t="s">
        <v>20</v>
      </c>
      <c r="Z47" s="403">
        <v>2</v>
      </c>
      <c r="AA47" s="17">
        <v>7</v>
      </c>
      <c r="AB47" s="17">
        <v>9</v>
      </c>
      <c r="AC47" s="17">
        <v>11</v>
      </c>
      <c r="AD47" s="17">
        <v>11</v>
      </c>
      <c r="AE47" s="17">
        <v>11</v>
      </c>
      <c r="AF47" s="401"/>
      <c r="AG47" s="402" t="s">
        <v>20</v>
      </c>
      <c r="AH47" s="407"/>
      <c r="AI47" s="17"/>
      <c r="AJ47" s="17"/>
      <c r="AK47" s="17"/>
      <c r="AL47" s="17"/>
      <c r="AM47" s="17"/>
      <c r="AN47" s="401"/>
      <c r="AO47" s="402" t="s">
        <v>20</v>
      </c>
      <c r="AP47" s="403"/>
      <c r="AQ47" s="17"/>
      <c r="AR47" s="17"/>
      <c r="AS47" s="17"/>
      <c r="AT47" s="17"/>
      <c r="AU47" s="18"/>
      <c r="AV47" s="405">
        <f>IF(P47="",0,IF(P47=3,2,1))</f>
        <v>2</v>
      </c>
      <c r="AW47" s="406">
        <f>IF(X47="",0,IF(X47=3,2,1))</f>
        <v>2</v>
      </c>
      <c r="AX47" s="406">
        <f>IF(AF47="",0,IF(AF47=3,2,1))</f>
        <v>0</v>
      </c>
      <c r="AY47" s="398">
        <f>IF(AN47="",0,IF(AN47=3,2,1))</f>
        <v>0</v>
      </c>
      <c r="AZ47" s="399">
        <f>SUM(AV47:AY48)</f>
        <v>4</v>
      </c>
      <c r="BA47" s="19">
        <f>SUM(P47,X47,AF47,AN47)</f>
        <v>6</v>
      </c>
      <c r="BB47" s="20" t="s">
        <v>20</v>
      </c>
      <c r="BC47" s="21">
        <f>SUM(R47,Z47,AH47,AP47)</f>
        <v>2</v>
      </c>
      <c r="BD47" s="22">
        <f>SUM(S47:W47,AA47:AE47,AI47:AM47,AQ47:AU47)</f>
        <v>82</v>
      </c>
      <c r="BE47" s="23" t="s">
        <v>20</v>
      </c>
      <c r="BF47" s="24">
        <f>SUM(S48:W48,AA48:AE48,AI48:AM48,AQ48:AU48)</f>
        <v>53</v>
      </c>
      <c r="BG47" s="400">
        <v>1</v>
      </c>
      <c r="BH47" s="455">
        <f>IF(AZ47&lt;&gt;0,RANK(AZ47,AZ47:AZ56),"")</f>
        <v>1</v>
      </c>
      <c r="BI47" s="25">
        <v>119</v>
      </c>
      <c r="BJ47" s="26">
        <v>1</v>
      </c>
      <c r="BK47" s="26" t="str">
        <f t="shared" ref="BK47:BK52" si="24">CONCATENATE(B47,C47,D47)</f>
        <v>1-3</v>
      </c>
      <c r="BL47" s="26" t="str">
        <f t="shared" ref="BL47:BL52" si="25">CONCATENATE("stół ",A47)</f>
        <v xml:space="preserve">stół </v>
      </c>
      <c r="BM47" s="27">
        <f t="shared" ref="BM47:BM52" si="26">B47</f>
        <v>1</v>
      </c>
      <c r="BN47" s="26" t="str">
        <f>VLOOKUP(BM47,$BS$47:$BT$51,2,FALSE)</f>
        <v>MRZYGŁÓD Tomasz</v>
      </c>
      <c r="BO47" s="27">
        <f t="shared" ref="BO47:BO52" si="27">D47</f>
        <v>3</v>
      </c>
      <c r="BP47" s="26" t="str">
        <f>VLOOKUP(BO47,$BS$47:$BT$51,2,FALSE)</f>
        <v>KRUK Wacław</v>
      </c>
      <c r="BQ47" s="25">
        <v>4</v>
      </c>
      <c r="BR47" s="26" t="str">
        <f>$E$45</f>
        <v>grupa D</v>
      </c>
      <c r="BS47" s="26">
        <v>1</v>
      </c>
      <c r="BT47" s="28" t="str">
        <f>F47</f>
        <v>MRZYGŁÓD Tomasz</v>
      </c>
      <c r="BU47" s="76" t="str">
        <f>BT48</f>
        <v>CHODUR Paweł</v>
      </c>
      <c r="BV47" s="2">
        <f>BG47</f>
        <v>1</v>
      </c>
      <c r="BW47" s="2" t="str">
        <f>BT47</f>
        <v>MRZYGŁÓD Tomasz</v>
      </c>
    </row>
    <row r="48" spans="1:75" ht="17.399999999999999" customHeight="1" thickBot="1">
      <c r="A48" s="13"/>
      <c r="B48" s="30">
        <v>2</v>
      </c>
      <c r="C48" s="31" t="s">
        <v>19</v>
      </c>
      <c r="D48" s="32">
        <v>4</v>
      </c>
      <c r="E48" s="77">
        <v>4</v>
      </c>
      <c r="F48" s="337" t="str">
        <f>IF(E48="","",VLOOKUP(F47,[2]lista_te!$D$8:$G$61,4,FALSE))</f>
        <v>KTS Tarnobrzeg</v>
      </c>
      <c r="G48" s="453"/>
      <c r="H48" s="420"/>
      <c r="I48" s="420"/>
      <c r="J48" s="420"/>
      <c r="K48" s="420"/>
      <c r="L48" s="420"/>
      <c r="M48" s="420"/>
      <c r="N48" s="420"/>
      <c r="O48" s="421"/>
      <c r="P48" s="379"/>
      <c r="Q48" s="380"/>
      <c r="R48" s="381"/>
      <c r="S48" s="33">
        <v>3</v>
      </c>
      <c r="T48" s="33">
        <v>5</v>
      </c>
      <c r="U48" s="33">
        <v>2</v>
      </c>
      <c r="V48" s="33"/>
      <c r="W48" s="33"/>
      <c r="X48" s="384"/>
      <c r="Y48" s="385"/>
      <c r="Z48" s="404"/>
      <c r="AA48" s="36">
        <v>11</v>
      </c>
      <c r="AB48" s="36">
        <v>11</v>
      </c>
      <c r="AC48" s="36">
        <v>6</v>
      </c>
      <c r="AD48" s="36">
        <v>8</v>
      </c>
      <c r="AE48" s="36">
        <v>7</v>
      </c>
      <c r="AF48" s="379"/>
      <c r="AG48" s="380"/>
      <c r="AH48" s="387"/>
      <c r="AI48" s="36"/>
      <c r="AJ48" s="36"/>
      <c r="AK48" s="36"/>
      <c r="AL48" s="36"/>
      <c r="AM48" s="36"/>
      <c r="AN48" s="384"/>
      <c r="AO48" s="385"/>
      <c r="AP48" s="404"/>
      <c r="AQ48" s="36"/>
      <c r="AR48" s="36"/>
      <c r="AS48" s="36"/>
      <c r="AT48" s="36"/>
      <c r="AU48" s="37"/>
      <c r="AV48" s="348"/>
      <c r="AW48" s="350"/>
      <c r="AX48" s="350"/>
      <c r="AY48" s="330"/>
      <c r="AZ48" s="332"/>
      <c r="BA48" s="376">
        <f>IF(BC47=0,"-",BA47/BC47)</f>
        <v>3</v>
      </c>
      <c r="BB48" s="377"/>
      <c r="BC48" s="378"/>
      <c r="BD48" s="377">
        <f>IF(BF47=0,"-",BD47/BF47)</f>
        <v>1.5471698113207548</v>
      </c>
      <c r="BE48" s="377"/>
      <c r="BF48" s="377"/>
      <c r="BG48" s="334"/>
      <c r="BH48" s="455"/>
      <c r="BI48" s="26">
        <v>120</v>
      </c>
      <c r="BJ48" s="26">
        <v>2</v>
      </c>
      <c r="BK48" s="26" t="str">
        <f t="shared" si="24"/>
        <v>2-4</v>
      </c>
      <c r="BL48" s="26" t="str">
        <f t="shared" si="25"/>
        <v xml:space="preserve">stół </v>
      </c>
      <c r="BM48" s="27">
        <f t="shared" si="26"/>
        <v>2</v>
      </c>
      <c r="BN48" s="26" t="str">
        <f t="shared" ref="BN48:BN56" si="28">VLOOKUP(BM48,$BS$47:$BT$51,2,FALSE)</f>
        <v>CHODUR Paweł</v>
      </c>
      <c r="BO48" s="27">
        <f t="shared" si="27"/>
        <v>4</v>
      </c>
      <c r="BP48" s="26">
        <f t="shared" ref="BP48:BP56" si="29">VLOOKUP(BO48,$BS$47:$BT$51,2,FALSE)</f>
        <v>45</v>
      </c>
      <c r="BQ48" s="25">
        <v>4</v>
      </c>
      <c r="BR48" s="26" t="str">
        <f t="shared" ref="BR48:BR52" si="30">$E$45</f>
        <v>grupa D</v>
      </c>
      <c r="BS48" s="26">
        <v>2</v>
      </c>
      <c r="BT48" s="28" t="str">
        <f>F49</f>
        <v>CHODUR Paweł</v>
      </c>
      <c r="BU48" s="76" t="str">
        <f>BT49</f>
        <v>KRUK Wacław</v>
      </c>
      <c r="BV48" s="2">
        <f>BG49</f>
        <v>3</v>
      </c>
      <c r="BW48" s="2" t="str">
        <f t="shared" ref="BW48:BW50" si="31">BT48</f>
        <v>CHODUR Paweł</v>
      </c>
    </row>
    <row r="49" spans="1:75" ht="17.399999999999999" customHeight="1" thickBot="1">
      <c r="A49" s="13"/>
      <c r="B49" s="30">
        <v>1</v>
      </c>
      <c r="C49" s="31" t="s">
        <v>19</v>
      </c>
      <c r="D49" s="32">
        <v>2</v>
      </c>
      <c r="E49" s="78">
        <v>2</v>
      </c>
      <c r="F49" s="369" t="str">
        <f>IF(E50="","",VLOOKUP(E50,[2]lista_te!$B$8:$D$61,3,FALSE))</f>
        <v>CHODUR Paweł</v>
      </c>
      <c r="G49" s="454"/>
      <c r="H49" s="371">
        <f>IF(R47="","",R47)</f>
        <v>0</v>
      </c>
      <c r="I49" s="352" t="s">
        <v>20</v>
      </c>
      <c r="J49" s="354">
        <f>IF(P47="","",P47)</f>
        <v>3</v>
      </c>
      <c r="K49" s="38">
        <f>IF(S48="","",S48)</f>
        <v>3</v>
      </c>
      <c r="L49" s="38">
        <f>IF(T48="","",T48)</f>
        <v>5</v>
      </c>
      <c r="M49" s="38">
        <f>IF(U48="","",U48)</f>
        <v>2</v>
      </c>
      <c r="N49" s="38" t="str">
        <f>IF(V48="","",V48)</f>
        <v/>
      </c>
      <c r="O49" s="38" t="str">
        <f>IF(W48="","",W48)</f>
        <v/>
      </c>
      <c r="P49" s="397"/>
      <c r="Q49" s="397"/>
      <c r="R49" s="397"/>
      <c r="S49" s="397"/>
      <c r="T49" s="397"/>
      <c r="U49" s="397"/>
      <c r="V49" s="397"/>
      <c r="W49" s="397"/>
      <c r="X49" s="342">
        <v>0</v>
      </c>
      <c r="Y49" s="344" t="s">
        <v>20</v>
      </c>
      <c r="Z49" s="346">
        <v>3</v>
      </c>
      <c r="AA49" s="33">
        <v>2</v>
      </c>
      <c r="AB49" s="33">
        <v>3</v>
      </c>
      <c r="AC49" s="33">
        <v>6</v>
      </c>
      <c r="AD49" s="33"/>
      <c r="AE49" s="33"/>
      <c r="AF49" s="342"/>
      <c r="AG49" s="344" t="s">
        <v>20</v>
      </c>
      <c r="AH49" s="395"/>
      <c r="AI49" s="33"/>
      <c r="AJ49" s="33"/>
      <c r="AK49" s="33"/>
      <c r="AL49" s="33"/>
      <c r="AM49" s="33"/>
      <c r="AN49" s="342"/>
      <c r="AO49" s="344" t="s">
        <v>20</v>
      </c>
      <c r="AP49" s="346"/>
      <c r="AQ49" s="33"/>
      <c r="AR49" s="33"/>
      <c r="AS49" s="33"/>
      <c r="AT49" s="33"/>
      <c r="AU49" s="39"/>
      <c r="AV49" s="393">
        <f>IF(H49="",0,IF(H49=3,2,1))</f>
        <v>1</v>
      </c>
      <c r="AW49" s="394">
        <f>IF(X49="",0,IF(X49=3,2,1))</f>
        <v>1</v>
      </c>
      <c r="AX49" s="394">
        <f>IF(AF49="",0,IF(AF49=3,2,1))</f>
        <v>0</v>
      </c>
      <c r="AY49" s="392">
        <f>IF(AN49="",0,IF(AN49=3,2,1))</f>
        <v>0</v>
      </c>
      <c r="AZ49" s="332">
        <f>SUM(AV49:AY50)</f>
        <v>2</v>
      </c>
      <c r="BA49" s="40">
        <f>SUM(H49,X49,AF49,AN49)</f>
        <v>0</v>
      </c>
      <c r="BB49" s="41" t="s">
        <v>20</v>
      </c>
      <c r="BC49" s="42">
        <f>SUM(J49,Z49,AH49,AP49)</f>
        <v>6</v>
      </c>
      <c r="BD49" s="43">
        <f>SUM(K49:O49,AA49:AE49,AI49:AM49,AQ49:AU49)</f>
        <v>21</v>
      </c>
      <c r="BE49" s="44" t="s">
        <v>20</v>
      </c>
      <c r="BF49" s="45">
        <f>SUM(K50:O50,AA50:AE50,AI50:AM50,AQ50:AU50)</f>
        <v>66</v>
      </c>
      <c r="BG49" s="334">
        <v>3</v>
      </c>
      <c r="BH49" s="455">
        <f>IF(AZ49&lt;&gt;0,RANK(AZ49,AZ47:AZ56),"")</f>
        <v>3</v>
      </c>
      <c r="BI49" s="25">
        <v>121</v>
      </c>
      <c r="BJ49" s="26">
        <v>3</v>
      </c>
      <c r="BK49" s="26" t="str">
        <f t="shared" si="24"/>
        <v>1-2</v>
      </c>
      <c r="BL49" s="26" t="str">
        <f t="shared" si="25"/>
        <v xml:space="preserve">stół </v>
      </c>
      <c r="BM49" s="27">
        <f t="shared" si="26"/>
        <v>1</v>
      </c>
      <c r="BN49" s="26" t="str">
        <f t="shared" si="28"/>
        <v>MRZYGŁÓD Tomasz</v>
      </c>
      <c r="BO49" s="27">
        <f t="shared" si="27"/>
        <v>2</v>
      </c>
      <c r="BP49" s="26" t="str">
        <f t="shared" si="29"/>
        <v>CHODUR Paweł</v>
      </c>
      <c r="BQ49" s="25">
        <v>4</v>
      </c>
      <c r="BR49" s="26" t="str">
        <f t="shared" si="30"/>
        <v>grupa D</v>
      </c>
      <c r="BS49" s="26">
        <v>3</v>
      </c>
      <c r="BT49" s="28" t="str">
        <f>F51</f>
        <v>KRUK Wacław</v>
      </c>
      <c r="BU49" s="76">
        <f>BT50</f>
        <v>45</v>
      </c>
      <c r="BV49" s="2">
        <f>BG51</f>
        <v>2</v>
      </c>
      <c r="BW49" s="2" t="str">
        <f t="shared" si="31"/>
        <v>KRUK Wacław</v>
      </c>
    </row>
    <row r="50" spans="1:75" ht="17.399999999999999" customHeight="1" thickBot="1">
      <c r="A50" s="13"/>
      <c r="B50" s="30">
        <v>3</v>
      </c>
      <c r="C50" s="31" t="s">
        <v>19</v>
      </c>
      <c r="D50" s="46">
        <v>4</v>
      </c>
      <c r="E50" s="77">
        <v>21</v>
      </c>
      <c r="F50" s="337" t="str">
        <f>IF(E50="","",VLOOKUP(F49,[2]lista_te!$D$8:$G$61,4,FALSE))</f>
        <v>Tarnobrzeg</v>
      </c>
      <c r="G50" s="453"/>
      <c r="H50" s="396"/>
      <c r="I50" s="382"/>
      <c r="J50" s="383"/>
      <c r="K50" s="38">
        <f>IF(S47="","",S47)</f>
        <v>11</v>
      </c>
      <c r="L50" s="38">
        <f>IF(T47="","",T47)</f>
        <v>11</v>
      </c>
      <c r="M50" s="38">
        <f>IF(U47="","",U47)</f>
        <v>11</v>
      </c>
      <c r="N50" s="38" t="str">
        <f>IF(V47="","",V47)</f>
        <v/>
      </c>
      <c r="O50" s="38" t="str">
        <f>IF(W47="","",W47)</f>
        <v/>
      </c>
      <c r="P50" s="397"/>
      <c r="Q50" s="397"/>
      <c r="R50" s="397"/>
      <c r="S50" s="397"/>
      <c r="T50" s="397"/>
      <c r="U50" s="397"/>
      <c r="V50" s="397"/>
      <c r="W50" s="397"/>
      <c r="X50" s="379"/>
      <c r="Y50" s="380"/>
      <c r="Z50" s="381"/>
      <c r="AA50" s="33">
        <v>11</v>
      </c>
      <c r="AB50" s="33">
        <v>11</v>
      </c>
      <c r="AC50" s="33">
        <v>11</v>
      </c>
      <c r="AD50" s="33"/>
      <c r="AE50" s="33"/>
      <c r="AF50" s="379"/>
      <c r="AG50" s="380"/>
      <c r="AH50" s="387"/>
      <c r="AI50" s="33"/>
      <c r="AJ50" s="33"/>
      <c r="AK50" s="33"/>
      <c r="AL50" s="33"/>
      <c r="AM50" s="33"/>
      <c r="AN50" s="379"/>
      <c r="AO50" s="380"/>
      <c r="AP50" s="381"/>
      <c r="AQ50" s="33"/>
      <c r="AR50" s="33"/>
      <c r="AS50" s="33"/>
      <c r="AT50" s="33"/>
      <c r="AU50" s="39"/>
      <c r="AV50" s="393"/>
      <c r="AW50" s="394"/>
      <c r="AX50" s="394"/>
      <c r="AY50" s="392"/>
      <c r="AZ50" s="332"/>
      <c r="BA50" s="376">
        <f>IF(BC49=0,"-",BA49/BC49)</f>
        <v>0</v>
      </c>
      <c r="BB50" s="377"/>
      <c r="BC50" s="378"/>
      <c r="BD50" s="377">
        <f>IF(BF49=0,"-",BD49/BF49)</f>
        <v>0.31818181818181818</v>
      </c>
      <c r="BE50" s="377"/>
      <c r="BF50" s="377"/>
      <c r="BG50" s="334"/>
      <c r="BH50" s="455"/>
      <c r="BI50" s="26">
        <v>122</v>
      </c>
      <c r="BJ50" s="26">
        <v>4</v>
      </c>
      <c r="BK50" s="26" t="str">
        <f t="shared" si="24"/>
        <v>3-4</v>
      </c>
      <c r="BL50" s="26" t="str">
        <f t="shared" si="25"/>
        <v xml:space="preserve">stół </v>
      </c>
      <c r="BM50" s="27">
        <f t="shared" si="26"/>
        <v>3</v>
      </c>
      <c r="BN50" s="26" t="str">
        <f t="shared" si="28"/>
        <v>KRUK Wacław</v>
      </c>
      <c r="BO50" s="27">
        <f t="shared" si="27"/>
        <v>4</v>
      </c>
      <c r="BP50" s="26">
        <f t="shared" si="29"/>
        <v>45</v>
      </c>
      <c r="BQ50" s="25">
        <v>4</v>
      </c>
      <c r="BR50" s="26" t="str">
        <f t="shared" si="30"/>
        <v>grupa D</v>
      </c>
      <c r="BS50" s="26">
        <v>4</v>
      </c>
      <c r="BT50" s="28">
        <f>F53</f>
        <v>45</v>
      </c>
      <c r="BU50" s="76" t="str">
        <f>BT47</f>
        <v>MRZYGŁÓD Tomasz</v>
      </c>
      <c r="BV50" s="2">
        <f>BG53</f>
        <v>0</v>
      </c>
      <c r="BW50" s="2">
        <f t="shared" si="31"/>
        <v>45</v>
      </c>
    </row>
    <row r="51" spans="1:75" ht="17.399999999999999" customHeight="1" thickBot="1">
      <c r="A51" s="13"/>
      <c r="B51" s="30">
        <v>1</v>
      </c>
      <c r="C51" s="31" t="s">
        <v>19</v>
      </c>
      <c r="D51" s="46">
        <v>4</v>
      </c>
      <c r="E51" s="78">
        <v>3</v>
      </c>
      <c r="F51" s="369" t="str">
        <f>IF(E52="","",VLOOKUP(E52,[2]lista_te!$B$8:$D$61,3,FALSE))</f>
        <v>KRUK Wacław</v>
      </c>
      <c r="G51" s="454"/>
      <c r="H51" s="388">
        <f>IF(Z47="","",Z47)</f>
        <v>2</v>
      </c>
      <c r="I51" s="389" t="s">
        <v>20</v>
      </c>
      <c r="J51" s="390">
        <f>IF(X47="","",X47)</f>
        <v>3</v>
      </c>
      <c r="K51" s="50">
        <f>IF(AA48="","",AA48)</f>
        <v>11</v>
      </c>
      <c r="L51" s="50">
        <f>IF(AB48="","",AB48)</f>
        <v>11</v>
      </c>
      <c r="M51" s="50">
        <f>IF(AC48="","",AC48)</f>
        <v>6</v>
      </c>
      <c r="N51" s="50">
        <f>IF(AD48="","",AD48)</f>
        <v>8</v>
      </c>
      <c r="O51" s="51">
        <f>IF(AE48="","",AE48)</f>
        <v>7</v>
      </c>
      <c r="P51" s="356">
        <f>IF(Z49="","",Z49)</f>
        <v>3</v>
      </c>
      <c r="Q51" s="352" t="s">
        <v>20</v>
      </c>
      <c r="R51" s="354">
        <f>IF(X49="","",X49)</f>
        <v>0</v>
      </c>
      <c r="S51" s="38">
        <f>IF(AA50="","",AA50)</f>
        <v>11</v>
      </c>
      <c r="T51" s="38">
        <f>IF(AB50="","",AB50)</f>
        <v>11</v>
      </c>
      <c r="U51" s="38">
        <f>IF(AC50="","",AC50)</f>
        <v>11</v>
      </c>
      <c r="V51" s="38" t="str">
        <f>IF(AD50="","",AD50)</f>
        <v/>
      </c>
      <c r="W51" s="38" t="str">
        <f>IF(AE50="","",AE50)</f>
        <v/>
      </c>
      <c r="X51" s="361"/>
      <c r="Y51" s="361"/>
      <c r="Z51" s="361"/>
      <c r="AA51" s="361"/>
      <c r="AB51" s="361"/>
      <c r="AC51" s="361"/>
      <c r="AD51" s="361"/>
      <c r="AE51" s="361"/>
      <c r="AF51" s="384"/>
      <c r="AG51" s="385" t="s">
        <v>20</v>
      </c>
      <c r="AH51" s="386"/>
      <c r="AI51" s="52"/>
      <c r="AJ51" s="52"/>
      <c r="AK51" s="52"/>
      <c r="AL51" s="52"/>
      <c r="AM51" s="52"/>
      <c r="AN51" s="342"/>
      <c r="AO51" s="344" t="s">
        <v>20</v>
      </c>
      <c r="AP51" s="346"/>
      <c r="AQ51" s="33"/>
      <c r="AR51" s="33"/>
      <c r="AS51" s="33"/>
      <c r="AT51" s="33"/>
      <c r="AU51" s="39"/>
      <c r="AV51" s="348">
        <f>IF(H51="",0,IF(H51=3,2,1))</f>
        <v>1</v>
      </c>
      <c r="AW51" s="350">
        <f>IF(P51="",0,IF(P51=3,2,1))</f>
        <v>2</v>
      </c>
      <c r="AX51" s="350">
        <f>IF(AF51="",0,IF(AF51=3,2,1))</f>
        <v>0</v>
      </c>
      <c r="AY51" s="330">
        <f>IF(AN51="",0,IF(AN51=3,2,1))</f>
        <v>0</v>
      </c>
      <c r="AZ51" s="332">
        <f>SUM(AV51:AY52)</f>
        <v>3</v>
      </c>
      <c r="BA51" s="40">
        <f>SUM(H51,P51,AF51,AN51,)</f>
        <v>5</v>
      </c>
      <c r="BB51" s="41" t="s">
        <v>20</v>
      </c>
      <c r="BC51" s="42">
        <f>SUM(J51,R51,AH51,AP51)</f>
        <v>3</v>
      </c>
      <c r="BD51" s="43">
        <f>SUM(K51:O51,S51:W51,AI51:AM51,AQ51:AU51,)</f>
        <v>76</v>
      </c>
      <c r="BE51" s="44" t="s">
        <v>20</v>
      </c>
      <c r="BF51" s="45">
        <f>SUM(K52:O52,S52:W52,AI52:AM52,AQ52:AU52)</f>
        <v>60</v>
      </c>
      <c r="BG51" s="334">
        <v>2</v>
      </c>
      <c r="BH51" s="455">
        <f>IF(AZ51&lt;&gt;0,RANK(AZ51,AZ47:AZ56),"")</f>
        <v>2</v>
      </c>
      <c r="BI51" s="26">
        <v>123</v>
      </c>
      <c r="BJ51" s="26">
        <v>5</v>
      </c>
      <c r="BK51" s="26" t="str">
        <f t="shared" si="24"/>
        <v>1-4</v>
      </c>
      <c r="BL51" s="26" t="str">
        <f t="shared" si="25"/>
        <v xml:space="preserve">stół </v>
      </c>
      <c r="BM51" s="27">
        <f t="shared" si="26"/>
        <v>1</v>
      </c>
      <c r="BN51" s="26" t="str">
        <f t="shared" si="28"/>
        <v>MRZYGŁÓD Tomasz</v>
      </c>
      <c r="BO51" s="27">
        <f t="shared" si="27"/>
        <v>4</v>
      </c>
      <c r="BP51" s="26">
        <f t="shared" si="29"/>
        <v>45</v>
      </c>
      <c r="BQ51" s="25">
        <v>4</v>
      </c>
      <c r="BR51" s="26" t="str">
        <f t="shared" si="30"/>
        <v>grupa D</v>
      </c>
      <c r="BS51" s="26">
        <v>5</v>
      </c>
      <c r="BT51" s="26"/>
      <c r="BU51" s="76" t="str">
        <f>BT49</f>
        <v>KRUK Wacław</v>
      </c>
    </row>
    <row r="52" spans="1:75" ht="17.399999999999999" customHeight="1" thickBot="1">
      <c r="A52" s="13"/>
      <c r="B52" s="30">
        <v>2</v>
      </c>
      <c r="C52" s="31" t="s">
        <v>19</v>
      </c>
      <c r="D52" s="46">
        <v>3</v>
      </c>
      <c r="E52" s="77">
        <v>28</v>
      </c>
      <c r="F52" s="337" t="str">
        <f>IF(E52="","",VLOOKUP(F51,[2]lista_te!$D$8:$G$61,4,FALSE))</f>
        <v>Sandomierz</v>
      </c>
      <c r="G52" s="453"/>
      <c r="H52" s="388"/>
      <c r="I52" s="389"/>
      <c r="J52" s="390"/>
      <c r="K52" s="53">
        <f>IF(AA47="","",AA47)</f>
        <v>7</v>
      </c>
      <c r="L52" s="53">
        <f>IF(AB47="","",AB47)</f>
        <v>9</v>
      </c>
      <c r="M52" s="53">
        <f>IF(AC47="","",AC47)</f>
        <v>11</v>
      </c>
      <c r="N52" s="53">
        <f>IF(AD47="","",AD47)</f>
        <v>11</v>
      </c>
      <c r="O52" s="54">
        <f>IF(AE47="","",AE47)</f>
        <v>11</v>
      </c>
      <c r="P52" s="391"/>
      <c r="Q52" s="382"/>
      <c r="R52" s="383"/>
      <c r="S52" s="38">
        <f>IF(AA49="","",AA49)</f>
        <v>2</v>
      </c>
      <c r="T52" s="38">
        <f>IF(AB49="","",AB49)</f>
        <v>3</v>
      </c>
      <c r="U52" s="38">
        <f>IF(AC49="","",AC49)</f>
        <v>6</v>
      </c>
      <c r="V52" s="38" t="str">
        <f>IF(AD49="","",AD49)</f>
        <v/>
      </c>
      <c r="W52" s="38" t="str">
        <f>IF(AE49="","",AE49)</f>
        <v/>
      </c>
      <c r="X52" s="361"/>
      <c r="Y52" s="361"/>
      <c r="Z52" s="361"/>
      <c r="AA52" s="361"/>
      <c r="AB52" s="361"/>
      <c r="AC52" s="361"/>
      <c r="AD52" s="361"/>
      <c r="AE52" s="361"/>
      <c r="AF52" s="379"/>
      <c r="AG52" s="380"/>
      <c r="AH52" s="387"/>
      <c r="AI52" s="33"/>
      <c r="AJ52" s="33"/>
      <c r="AK52" s="33"/>
      <c r="AL52" s="33"/>
      <c r="AM52" s="33"/>
      <c r="AN52" s="379"/>
      <c r="AO52" s="380"/>
      <c r="AP52" s="381"/>
      <c r="AQ52" s="33"/>
      <c r="AR52" s="33"/>
      <c r="AS52" s="33"/>
      <c r="AT52" s="33"/>
      <c r="AU52" s="39"/>
      <c r="AV52" s="348"/>
      <c r="AW52" s="350"/>
      <c r="AX52" s="350"/>
      <c r="AY52" s="330"/>
      <c r="AZ52" s="332"/>
      <c r="BA52" s="376">
        <f>IF(BC51=0,"-",BA51/BC51)</f>
        <v>1.6666666666666667</v>
      </c>
      <c r="BB52" s="377"/>
      <c r="BC52" s="378"/>
      <c r="BD52" s="377">
        <f>IF(BF51=0,"-",BD51/BF51)</f>
        <v>1.2666666666666666</v>
      </c>
      <c r="BE52" s="377"/>
      <c r="BF52" s="377"/>
      <c r="BG52" s="334"/>
      <c r="BH52" s="455"/>
      <c r="BI52" s="25">
        <v>124</v>
      </c>
      <c r="BJ52" s="26">
        <v>6</v>
      </c>
      <c r="BK52" s="56" t="str">
        <f t="shared" si="24"/>
        <v>2-3</v>
      </c>
      <c r="BL52" s="56" t="str">
        <f t="shared" si="25"/>
        <v xml:space="preserve">stół </v>
      </c>
      <c r="BM52" s="98">
        <f t="shared" si="26"/>
        <v>2</v>
      </c>
      <c r="BN52" s="56" t="str">
        <f t="shared" si="28"/>
        <v>CHODUR Paweł</v>
      </c>
      <c r="BO52" s="98">
        <f t="shared" si="27"/>
        <v>3</v>
      </c>
      <c r="BP52" s="56" t="str">
        <f t="shared" si="29"/>
        <v>KRUK Wacław</v>
      </c>
      <c r="BQ52" s="25">
        <v>4</v>
      </c>
      <c r="BR52" s="26" t="str">
        <f t="shared" si="30"/>
        <v>grupa D</v>
      </c>
      <c r="BS52" s="56"/>
      <c r="BT52" s="56"/>
      <c r="BU52" s="76">
        <f>BT50</f>
        <v>45</v>
      </c>
    </row>
    <row r="53" spans="1:75" ht="17.399999999999999" customHeight="1">
      <c r="A53" s="79"/>
      <c r="B53" s="30"/>
      <c r="C53" s="31"/>
      <c r="D53" s="46"/>
      <c r="E53" s="78">
        <v>4</v>
      </c>
      <c r="F53" s="369">
        <f>IF(E54="","",VLOOKUP(E54,[2]lista_te!$B$8:$D$61,3,FALSE))</f>
        <v>45</v>
      </c>
      <c r="G53" s="454"/>
      <c r="H53" s="371" t="str">
        <f>IF(AH47="","",AH47)</f>
        <v/>
      </c>
      <c r="I53" s="352" t="s">
        <v>20</v>
      </c>
      <c r="J53" s="354" t="str">
        <f>IF(AF47="","",AF47)</f>
        <v/>
      </c>
      <c r="K53" s="38" t="str">
        <f>IF(AI48="","",AI48)</f>
        <v/>
      </c>
      <c r="L53" s="38" t="str">
        <f>IF(AJ48="","",AJ48)</f>
        <v/>
      </c>
      <c r="M53" s="38" t="str">
        <f>IF(AK48="","",AK48)</f>
        <v/>
      </c>
      <c r="N53" s="38" t="str">
        <f>IF(AL48="","",AL48)</f>
        <v/>
      </c>
      <c r="O53" s="38" t="str">
        <f>IF(AM48="","",AM48)</f>
        <v/>
      </c>
      <c r="P53" s="356" t="str">
        <f>IF(AH49="","",AH49)</f>
        <v/>
      </c>
      <c r="Q53" s="352" t="s">
        <v>20</v>
      </c>
      <c r="R53" s="354" t="str">
        <f>IF(AF49="","",AF49)</f>
        <v/>
      </c>
      <c r="S53" s="38" t="str">
        <f>IF(AI50="","",AI50)</f>
        <v/>
      </c>
      <c r="T53" s="38" t="str">
        <f>IF(AJ50="","",AJ50)</f>
        <v/>
      </c>
      <c r="U53" s="38" t="str">
        <f>IF(AK50="","",AK50)</f>
        <v/>
      </c>
      <c r="V53" s="38" t="str">
        <f>IF(AL50="","",AL50)</f>
        <v/>
      </c>
      <c r="W53" s="38" t="str">
        <f>IF(AM50="","",AM50)</f>
        <v/>
      </c>
      <c r="X53" s="356" t="str">
        <f>IF(AH51="","",AH51)</f>
        <v/>
      </c>
      <c r="Y53" s="352" t="s">
        <v>20</v>
      </c>
      <c r="Z53" s="358" t="str">
        <f>IF(AF51="","",AF51)</f>
        <v/>
      </c>
      <c r="AA53" s="38" t="str">
        <f>IF(AI52="","",AI52)</f>
        <v/>
      </c>
      <c r="AB53" s="38" t="str">
        <f>IF(AJ52="","",AJ52)</f>
        <v/>
      </c>
      <c r="AC53" s="38" t="str">
        <f>IF(AK52="","",AK52)</f>
        <v/>
      </c>
      <c r="AD53" s="38" t="str">
        <f>IF(AL52="","",AL52)</f>
        <v/>
      </c>
      <c r="AE53" s="38" t="str">
        <f>IF(AM52="","",AM52)</f>
        <v/>
      </c>
      <c r="AF53" s="360"/>
      <c r="AG53" s="361"/>
      <c r="AH53" s="361"/>
      <c r="AI53" s="362"/>
      <c r="AJ53" s="362"/>
      <c r="AK53" s="362"/>
      <c r="AL53" s="362"/>
      <c r="AM53" s="363"/>
      <c r="AN53" s="342"/>
      <c r="AO53" s="344" t="s">
        <v>20</v>
      </c>
      <c r="AP53" s="346"/>
      <c r="AQ53" s="33"/>
      <c r="AR53" s="33"/>
      <c r="AS53" s="33"/>
      <c r="AT53" s="33"/>
      <c r="AU53" s="39"/>
      <c r="AV53" s="348">
        <f>IF(H53="",0,IF(H53=3,2,1))</f>
        <v>0</v>
      </c>
      <c r="AW53" s="350">
        <f>IF(P53="",0,IF(P53=3,2,1))</f>
        <v>0</v>
      </c>
      <c r="AX53" s="350">
        <f>IF(X53="",0,IF(X53=3,2,1))</f>
        <v>0</v>
      </c>
      <c r="AY53" s="330">
        <f>IF(AN53="",0,IF(AN53=3,2,1))</f>
        <v>0</v>
      </c>
      <c r="AZ53" s="332">
        <f>SUM(AV53:AY54)</f>
        <v>0</v>
      </c>
      <c r="BA53" s="40">
        <f>SUM(H53,P53,X53,AN53)</f>
        <v>0</v>
      </c>
      <c r="BB53" s="41" t="s">
        <v>20</v>
      </c>
      <c r="BC53" s="42">
        <f>SUM(J53,R53,Z53,AP53)</f>
        <v>0</v>
      </c>
      <c r="BD53" s="43">
        <f>SUM(K53:O53,S53:W53,AA53:AE53,AQ53:AU53)</f>
        <v>0</v>
      </c>
      <c r="BE53" s="44" t="s">
        <v>20</v>
      </c>
      <c r="BF53" s="45">
        <f>SUM(K54:O54,S54:W54,AA54:AE54,AQ54:AU54)</f>
        <v>0</v>
      </c>
      <c r="BG53" s="334"/>
      <c r="BH53" s="452" t="str">
        <f>IF(AZ53&lt;&gt;0,RANK(AZ53,AZ47:AZ56),"")</f>
        <v/>
      </c>
      <c r="BI53" s="58"/>
      <c r="BJ53" s="59"/>
      <c r="BK53" s="59"/>
      <c r="BL53" s="59"/>
      <c r="BM53" s="60"/>
      <c r="BN53" s="59"/>
      <c r="BO53" s="60"/>
      <c r="BP53" s="59"/>
      <c r="BQ53" s="61"/>
      <c r="BR53" s="59"/>
      <c r="BS53" s="59"/>
      <c r="BT53" s="59"/>
    </row>
    <row r="54" spans="1:75" ht="17.399999999999999" customHeight="1" thickBot="1">
      <c r="A54" s="80"/>
      <c r="B54" s="62"/>
      <c r="C54" s="63"/>
      <c r="D54" s="64"/>
      <c r="E54" s="81">
        <v>45</v>
      </c>
      <c r="F54" s="337">
        <f>IF(E54="","",VLOOKUP(F53,[2]lista_te!$D$8:$G$61,4,FALSE))</f>
        <v>45</v>
      </c>
      <c r="G54" s="453"/>
      <c r="H54" s="372"/>
      <c r="I54" s="353"/>
      <c r="J54" s="355"/>
      <c r="K54" s="65" t="str">
        <f>IF(AI47="","",AI47)</f>
        <v/>
      </c>
      <c r="L54" s="65" t="str">
        <f>IF(AJ47="","",AJ47)</f>
        <v/>
      </c>
      <c r="M54" s="65" t="str">
        <f>IF(AK47="","",AK47)</f>
        <v/>
      </c>
      <c r="N54" s="65" t="str">
        <f>IF(AL47="","",AL47)</f>
        <v/>
      </c>
      <c r="O54" s="65" t="str">
        <f>IF(AM47="","",AM47)</f>
        <v/>
      </c>
      <c r="P54" s="357"/>
      <c r="Q54" s="353"/>
      <c r="R54" s="355"/>
      <c r="S54" s="65" t="str">
        <f>IF(AI49="","",AI49)</f>
        <v/>
      </c>
      <c r="T54" s="65" t="str">
        <f>IF(AJ49="","",AJ49)</f>
        <v/>
      </c>
      <c r="U54" s="65" t="str">
        <f>IF(AK49="","",AK49)</f>
        <v/>
      </c>
      <c r="V54" s="65" t="str">
        <f>IF(AL49="","",AL49)</f>
        <v/>
      </c>
      <c r="W54" s="65" t="str">
        <f>IF(AM49="","",AM49)</f>
        <v/>
      </c>
      <c r="X54" s="357"/>
      <c r="Y54" s="353"/>
      <c r="Z54" s="359"/>
      <c r="AA54" s="65" t="str">
        <f>IF(AI51="","",AI51)</f>
        <v/>
      </c>
      <c r="AB54" s="65" t="str">
        <f>IF(AJ51="","",AJ51)</f>
        <v/>
      </c>
      <c r="AC54" s="65" t="str">
        <f>IF(AK51="","",AK51)</f>
        <v/>
      </c>
      <c r="AD54" s="65" t="str">
        <f>IF(AL51="","",AL51)</f>
        <v/>
      </c>
      <c r="AE54" s="65" t="str">
        <f>IF(AM51="","",AM51)</f>
        <v/>
      </c>
      <c r="AF54" s="364"/>
      <c r="AG54" s="365"/>
      <c r="AH54" s="365"/>
      <c r="AI54" s="365"/>
      <c r="AJ54" s="365"/>
      <c r="AK54" s="365"/>
      <c r="AL54" s="365"/>
      <c r="AM54" s="366"/>
      <c r="AN54" s="343"/>
      <c r="AO54" s="345"/>
      <c r="AP54" s="347"/>
      <c r="AQ54" s="66"/>
      <c r="AR54" s="66"/>
      <c r="AS54" s="66"/>
      <c r="AT54" s="66"/>
      <c r="AU54" s="67"/>
      <c r="AV54" s="349"/>
      <c r="AW54" s="351"/>
      <c r="AX54" s="351"/>
      <c r="AY54" s="331"/>
      <c r="AZ54" s="333"/>
      <c r="BA54" s="339" t="str">
        <f>IF(BC53=0,"-",BA53/BC53)</f>
        <v>-</v>
      </c>
      <c r="BB54" s="340"/>
      <c r="BC54" s="341"/>
      <c r="BD54" s="340" t="str">
        <f>IF(BF53=0,"-",BD53/BF53)</f>
        <v>-</v>
      </c>
      <c r="BE54" s="340"/>
      <c r="BF54" s="340"/>
      <c r="BG54" s="335"/>
      <c r="BH54" s="452"/>
      <c r="BI54" s="68"/>
      <c r="BJ54" s="69"/>
      <c r="BK54" s="69"/>
      <c r="BL54" s="69"/>
      <c r="BM54" s="70"/>
      <c r="BN54" s="69"/>
      <c r="BO54" s="70"/>
      <c r="BP54" s="69"/>
      <c r="BQ54" s="71"/>
      <c r="BR54" s="69"/>
      <c r="BS54" s="69"/>
      <c r="BT54" s="69"/>
    </row>
    <row r="55" spans="1:75" ht="17.399999999999999" hidden="1" customHeight="1">
      <c r="A55" s="82"/>
      <c r="B55" s="83"/>
      <c r="C55" s="84"/>
      <c r="D55" s="85"/>
      <c r="E55" s="75">
        <v>5</v>
      </c>
      <c r="F55" s="472" t="str">
        <f>IF([2]lista_te!B45="77.",[2]lista_te!C45,"")</f>
        <v/>
      </c>
      <c r="G55" s="86" t="str">
        <f>IF([2]lista_te!B45="77.",[2]lista_te!D45,"")</f>
        <v/>
      </c>
      <c r="H55" s="388" t="str">
        <f>IF(AP47="","",AP47)</f>
        <v/>
      </c>
      <c r="I55" s="389" t="s">
        <v>20</v>
      </c>
      <c r="J55" s="390" t="str">
        <f>IF(AN47="","",AN47)</f>
        <v/>
      </c>
      <c r="K55" s="50" t="str">
        <f>IF(AQ48="","",AQ48)</f>
        <v/>
      </c>
      <c r="L55" s="50" t="str">
        <f>IF(AR48="","",AR48)</f>
        <v/>
      </c>
      <c r="M55" s="50" t="str">
        <f>IF(AS48="","",AS48)</f>
        <v/>
      </c>
      <c r="N55" s="50" t="str">
        <f>IF(AT48="","",AT48)</f>
        <v/>
      </c>
      <c r="O55" s="50" t="str">
        <f>IF(AU48="","",AU48)</f>
        <v/>
      </c>
      <c r="P55" s="471" t="str">
        <f>IF(AP49="","",AP49)</f>
        <v/>
      </c>
      <c r="Q55" s="389" t="s">
        <v>20</v>
      </c>
      <c r="R55" s="390" t="str">
        <f>IF(AN49="","",AN49)</f>
        <v/>
      </c>
      <c r="S55" s="50" t="str">
        <f>IF(AQ50="","",AQ50)</f>
        <v/>
      </c>
      <c r="T55" s="50" t="str">
        <f>IF(AR50="","",AR50)</f>
        <v/>
      </c>
      <c r="U55" s="50" t="str">
        <f>IF(AS50="","",AS50)</f>
        <v/>
      </c>
      <c r="V55" s="50" t="str">
        <f>IF(AT50="","",AT50)</f>
        <v/>
      </c>
      <c r="W55" s="50" t="str">
        <f>IF(AU50="","",AU50)</f>
        <v/>
      </c>
      <c r="X55" s="471" t="str">
        <f>IF(AP51="","",AP51)</f>
        <v/>
      </c>
      <c r="Y55" s="389" t="s">
        <v>20</v>
      </c>
      <c r="Z55" s="390" t="str">
        <f>IF(AN51="","",AN51)</f>
        <v/>
      </c>
      <c r="AA55" s="50" t="str">
        <f>IF(AQ52="","",AQ52)</f>
        <v/>
      </c>
      <c r="AB55" s="50" t="str">
        <f>IF(AR52="","",AR52)</f>
        <v/>
      </c>
      <c r="AC55" s="50" t="str">
        <f>IF(AS52="","",AS52)</f>
        <v/>
      </c>
      <c r="AD55" s="50" t="str">
        <f>IF(AT52="","",AT52)</f>
        <v/>
      </c>
      <c r="AE55" s="50" t="str">
        <f>IF(AU52="","",AU52)</f>
        <v/>
      </c>
      <c r="AF55" s="471" t="str">
        <f>IF(AP53="","",AP53)</f>
        <v/>
      </c>
      <c r="AG55" s="389" t="s">
        <v>20</v>
      </c>
      <c r="AH55" s="390" t="str">
        <f>IF(AN53="","",AN53)</f>
        <v/>
      </c>
      <c r="AI55" s="50" t="str">
        <f>IF(AQ54="","",AQ54)</f>
        <v/>
      </c>
      <c r="AJ55" s="50" t="str">
        <f>IF(AR54="","",AR54)</f>
        <v/>
      </c>
      <c r="AK55" s="50" t="str">
        <f>IF(AS54="","",AS54)</f>
        <v/>
      </c>
      <c r="AL55" s="50" t="str">
        <f>IF(AT54="","",AT54)</f>
        <v/>
      </c>
      <c r="AM55" s="50" t="str">
        <f>IF(AU54="","",AU54)</f>
        <v/>
      </c>
      <c r="AN55" s="360"/>
      <c r="AO55" s="361"/>
      <c r="AP55" s="361"/>
      <c r="AQ55" s="361"/>
      <c r="AR55" s="361"/>
      <c r="AS55" s="361"/>
      <c r="AT55" s="361"/>
      <c r="AU55" s="466"/>
      <c r="AV55" s="468">
        <f>IF(H55="",0,IF(H55=3,2,1))</f>
        <v>0</v>
      </c>
      <c r="AW55" s="469">
        <f>IF(P55="",0,IF(P55=3,2,1))</f>
        <v>0</v>
      </c>
      <c r="AX55" s="469">
        <f>IF(X55="",0,IF(X55=3,2,1))</f>
        <v>0</v>
      </c>
      <c r="AY55" s="470">
        <f>IF(AF55="",0,IF(AF55=3,2,1))</f>
        <v>0</v>
      </c>
      <c r="AZ55" s="464">
        <f>SUM(AV55:AY56)</f>
        <v>0</v>
      </c>
      <c r="BA55" s="87">
        <f>SUM(H55,P55,X55,AF55)</f>
        <v>0</v>
      </c>
      <c r="BB55" s="88" t="s">
        <v>20</v>
      </c>
      <c r="BC55" s="89">
        <f>SUM(J55,R55,Z55,AH55)</f>
        <v>0</v>
      </c>
      <c r="BD55" s="90">
        <f>SUM(K55:O55,S55:W55,AA55:AE55,AI55:AM55,)</f>
        <v>0</v>
      </c>
      <c r="BE55" s="91" t="s">
        <v>20</v>
      </c>
      <c r="BF55" s="92">
        <f>SUM(K56:O56,S56:W56,AA56:AE56,AI56:AM56)</f>
        <v>0</v>
      </c>
      <c r="BG55" s="465"/>
      <c r="BH55" s="455" t="str">
        <f>IF(AZ55&lt;&gt;0,RANK(AZ55,AZ47:AZ56),"")</f>
        <v/>
      </c>
      <c r="BI55" s="93">
        <v>39</v>
      </c>
      <c r="BJ55" s="93" t="s">
        <v>30</v>
      </c>
      <c r="BK55" s="93" t="str">
        <f>CONCATENATE(B55,C55,D55)</f>
        <v/>
      </c>
      <c r="BL55" s="93" t="str">
        <f>CONCATENATE("stół ",A55)</f>
        <v xml:space="preserve">stół </v>
      </c>
      <c r="BM55" s="94">
        <f>B55</f>
        <v>0</v>
      </c>
      <c r="BN55" s="93" t="e">
        <f t="shared" si="28"/>
        <v>#N/A</v>
      </c>
      <c r="BO55" s="94">
        <f>D55</f>
        <v>0</v>
      </c>
      <c r="BP55" s="93" t="e">
        <f t="shared" si="29"/>
        <v>#N/A</v>
      </c>
      <c r="BQ55" s="95" t="e">
        <f>CONCATENATE(BJ55," ",BK55," godz. ",#REF!," ",BL55)</f>
        <v>#REF!</v>
      </c>
      <c r="BR55" s="93"/>
      <c r="BS55" s="93"/>
      <c r="BT55" s="93"/>
    </row>
    <row r="56" spans="1:75" ht="17.399999999999999" hidden="1" customHeight="1" thickBot="1">
      <c r="A56" s="80"/>
      <c r="B56" s="62"/>
      <c r="C56" s="63"/>
      <c r="D56" s="64"/>
      <c r="E56" s="81">
        <v>77</v>
      </c>
      <c r="F56" s="473"/>
      <c r="G56" s="96" t="str">
        <f>IF([2]lista_te!B45="77.",[2]lista_te!G45,"")</f>
        <v/>
      </c>
      <c r="H56" s="372"/>
      <c r="I56" s="353"/>
      <c r="J56" s="355"/>
      <c r="K56" s="65" t="str">
        <f>IF(AQ47="","",AQ47)</f>
        <v/>
      </c>
      <c r="L56" s="65" t="str">
        <f>IF(AR47="","",AR47)</f>
        <v/>
      </c>
      <c r="M56" s="65" t="str">
        <f>IF(AS47="","",AS47)</f>
        <v/>
      </c>
      <c r="N56" s="65" t="str">
        <f>IF(AT47="","",AT47)</f>
        <v/>
      </c>
      <c r="O56" s="65" t="str">
        <f>IF(AU47="","",AU47)</f>
        <v/>
      </c>
      <c r="P56" s="357"/>
      <c r="Q56" s="353"/>
      <c r="R56" s="355"/>
      <c r="S56" s="65" t="str">
        <f>IF(AQ49="","",AQ49)</f>
        <v/>
      </c>
      <c r="T56" s="65" t="str">
        <f>IF(AR49="","",AR49)</f>
        <v/>
      </c>
      <c r="U56" s="65" t="str">
        <f>IF(AS49="","",AS49)</f>
        <v/>
      </c>
      <c r="V56" s="65" t="str">
        <f>IF(AT49="","",AT49)</f>
        <v/>
      </c>
      <c r="W56" s="65" t="str">
        <f>IF(AU49="","",AU49)</f>
        <v/>
      </c>
      <c r="X56" s="357"/>
      <c r="Y56" s="353"/>
      <c r="Z56" s="355"/>
      <c r="AA56" s="65" t="str">
        <f>IF(AQ51="","",AQ51)</f>
        <v/>
      </c>
      <c r="AB56" s="65" t="str">
        <f>IF(AR51="","",AR51)</f>
        <v/>
      </c>
      <c r="AC56" s="65" t="str">
        <f>IF(AS51="","",AS51)</f>
        <v/>
      </c>
      <c r="AD56" s="65" t="str">
        <f>IF(AT51="","",AT51)</f>
        <v/>
      </c>
      <c r="AE56" s="65" t="str">
        <f>IF(AU51="","",AU51)</f>
        <v/>
      </c>
      <c r="AF56" s="357"/>
      <c r="AG56" s="353"/>
      <c r="AH56" s="355"/>
      <c r="AI56" s="65" t="str">
        <f>IF(AQ53="","",AQ53)</f>
        <v/>
      </c>
      <c r="AJ56" s="65" t="str">
        <f>IF(AR53="","",AR53)</f>
        <v/>
      </c>
      <c r="AK56" s="65" t="str">
        <f>IF(AS53="","",AS53)</f>
        <v/>
      </c>
      <c r="AL56" s="65" t="str">
        <f>IF(AT53="","",AT53)</f>
        <v/>
      </c>
      <c r="AM56" s="65" t="str">
        <f>IF(AU53="","",AU53)</f>
        <v/>
      </c>
      <c r="AN56" s="364"/>
      <c r="AO56" s="365"/>
      <c r="AP56" s="365"/>
      <c r="AQ56" s="365"/>
      <c r="AR56" s="365"/>
      <c r="AS56" s="365"/>
      <c r="AT56" s="365"/>
      <c r="AU56" s="467"/>
      <c r="AV56" s="349"/>
      <c r="AW56" s="351"/>
      <c r="AX56" s="351"/>
      <c r="AY56" s="331"/>
      <c r="AZ56" s="333"/>
      <c r="BA56" s="339" t="str">
        <f>IF(BC55=0,"-",BA55/BC55)</f>
        <v>-</v>
      </c>
      <c r="BB56" s="340"/>
      <c r="BC56" s="341"/>
      <c r="BD56" s="340" t="str">
        <f>IF(BF55=0,"-",BD55/BF55)</f>
        <v>-</v>
      </c>
      <c r="BE56" s="340"/>
      <c r="BF56" s="340"/>
      <c r="BG56" s="335"/>
      <c r="BH56" s="455"/>
      <c r="BI56" s="26">
        <v>40</v>
      </c>
      <c r="BJ56" s="26" t="s">
        <v>30</v>
      </c>
      <c r="BK56" s="26" t="str">
        <f>CONCATENATE(B56,C56,D56)</f>
        <v/>
      </c>
      <c r="BL56" s="26" t="str">
        <f>CONCATENATE("stół ",A56)</f>
        <v xml:space="preserve">stół </v>
      </c>
      <c r="BM56" s="27">
        <f>B56</f>
        <v>0</v>
      </c>
      <c r="BN56" s="26" t="e">
        <f t="shared" si="28"/>
        <v>#N/A</v>
      </c>
      <c r="BO56" s="27">
        <f>D56</f>
        <v>0</v>
      </c>
      <c r="BP56" s="26" t="e">
        <f t="shared" si="29"/>
        <v>#N/A</v>
      </c>
      <c r="BQ56" s="28" t="e">
        <f>CONCATENATE(BJ56," ",BK56," godz. ",#REF!," ",BL56)</f>
        <v>#REF!</v>
      </c>
      <c r="BR56" s="26"/>
      <c r="BS56" s="26"/>
      <c r="BT56" s="26"/>
    </row>
    <row r="57" spans="1:75" ht="18" customHeight="1" thickBot="1">
      <c r="A57" s="99"/>
      <c r="B57" s="100"/>
      <c r="C57" s="100"/>
      <c r="D57" s="101"/>
      <c r="F57" s="102"/>
    </row>
    <row r="58" spans="1:75" ht="17.399999999999999" customHeight="1">
      <c r="A58" s="439" t="s">
        <v>1</v>
      </c>
      <c r="B58" s="441" t="s">
        <v>2</v>
      </c>
      <c r="C58" s="442"/>
      <c r="D58" s="443"/>
      <c r="E58" s="447" t="s">
        <v>31</v>
      </c>
      <c r="F58" s="448"/>
      <c r="G58" s="449"/>
      <c r="H58" s="422">
        <v>1</v>
      </c>
      <c r="I58" s="423"/>
      <c r="J58" s="423"/>
      <c r="K58" s="423"/>
      <c r="L58" s="423"/>
      <c r="M58" s="423"/>
      <c r="N58" s="423"/>
      <c r="O58" s="423"/>
      <c r="P58" s="422">
        <v>2</v>
      </c>
      <c r="Q58" s="423"/>
      <c r="R58" s="423"/>
      <c r="S58" s="423"/>
      <c r="T58" s="423"/>
      <c r="U58" s="423"/>
      <c r="V58" s="423"/>
      <c r="W58" s="424"/>
      <c r="X58" s="422">
        <v>3</v>
      </c>
      <c r="Y58" s="423"/>
      <c r="Z58" s="423"/>
      <c r="AA58" s="423"/>
      <c r="AB58" s="423"/>
      <c r="AC58" s="423"/>
      <c r="AD58" s="423"/>
      <c r="AE58" s="424"/>
      <c r="AF58" s="422">
        <v>4</v>
      </c>
      <c r="AG58" s="423"/>
      <c r="AH58" s="423"/>
      <c r="AI58" s="423"/>
      <c r="AJ58" s="423"/>
      <c r="AK58" s="423"/>
      <c r="AL58" s="423"/>
      <c r="AM58" s="424"/>
      <c r="AN58" s="422">
        <v>5</v>
      </c>
      <c r="AO58" s="423"/>
      <c r="AP58" s="423"/>
      <c r="AQ58" s="423"/>
      <c r="AR58" s="423"/>
      <c r="AS58" s="423"/>
      <c r="AT58" s="423"/>
      <c r="AU58" s="424"/>
      <c r="AV58" s="9"/>
      <c r="AW58" s="9"/>
      <c r="AX58" s="9"/>
      <c r="AY58" s="9"/>
      <c r="AZ58" s="428" t="s">
        <v>4</v>
      </c>
      <c r="BA58" s="430" t="s">
        <v>5</v>
      </c>
      <c r="BB58" s="431"/>
      <c r="BC58" s="432"/>
      <c r="BD58" s="430" t="s">
        <v>6</v>
      </c>
      <c r="BE58" s="431"/>
      <c r="BF58" s="432"/>
      <c r="BG58" s="433" t="s">
        <v>7</v>
      </c>
      <c r="BH58" s="435" t="s">
        <v>7</v>
      </c>
      <c r="BI58" s="69"/>
      <c r="BJ58" s="69"/>
      <c r="BK58" s="69"/>
      <c r="BL58" s="69"/>
      <c r="BM58" s="70"/>
      <c r="BN58" s="69"/>
      <c r="BO58" s="70"/>
      <c r="BP58" s="69"/>
      <c r="BQ58" s="71"/>
      <c r="BR58" s="69"/>
      <c r="BS58" s="69"/>
      <c r="BT58" s="69"/>
    </row>
    <row r="59" spans="1:75" ht="17.399999999999999" customHeight="1" thickBot="1">
      <c r="A59" s="440"/>
      <c r="B59" s="444"/>
      <c r="C59" s="445"/>
      <c r="D59" s="446"/>
      <c r="E59" s="10" t="s">
        <v>8</v>
      </c>
      <c r="F59" s="408" t="s">
        <v>9</v>
      </c>
      <c r="G59" s="456"/>
      <c r="H59" s="425"/>
      <c r="I59" s="426"/>
      <c r="J59" s="426"/>
      <c r="K59" s="426"/>
      <c r="L59" s="426"/>
      <c r="M59" s="426"/>
      <c r="N59" s="426"/>
      <c r="O59" s="426"/>
      <c r="P59" s="425"/>
      <c r="Q59" s="426"/>
      <c r="R59" s="426"/>
      <c r="S59" s="426"/>
      <c r="T59" s="426"/>
      <c r="U59" s="426"/>
      <c r="V59" s="426"/>
      <c r="W59" s="427"/>
      <c r="X59" s="425"/>
      <c r="Y59" s="426"/>
      <c r="Z59" s="426"/>
      <c r="AA59" s="426"/>
      <c r="AB59" s="426"/>
      <c r="AC59" s="426"/>
      <c r="AD59" s="426"/>
      <c r="AE59" s="427"/>
      <c r="AF59" s="425"/>
      <c r="AG59" s="426"/>
      <c r="AH59" s="426"/>
      <c r="AI59" s="426"/>
      <c r="AJ59" s="426"/>
      <c r="AK59" s="426"/>
      <c r="AL59" s="426"/>
      <c r="AM59" s="427"/>
      <c r="AN59" s="425"/>
      <c r="AO59" s="426"/>
      <c r="AP59" s="426"/>
      <c r="AQ59" s="426"/>
      <c r="AR59" s="426"/>
      <c r="AS59" s="426"/>
      <c r="AT59" s="426"/>
      <c r="AU59" s="427"/>
      <c r="AV59" s="11"/>
      <c r="AW59" s="11"/>
      <c r="AX59" s="11"/>
      <c r="AY59" s="11"/>
      <c r="AZ59" s="429"/>
      <c r="BA59" s="413" t="s">
        <v>10</v>
      </c>
      <c r="BB59" s="414"/>
      <c r="BC59" s="415"/>
      <c r="BD59" s="413" t="s">
        <v>10</v>
      </c>
      <c r="BE59" s="414"/>
      <c r="BF59" s="415"/>
      <c r="BG59" s="434"/>
      <c r="BH59" s="435"/>
      <c r="BI59" s="74" t="s">
        <v>11</v>
      </c>
      <c r="BJ59" s="12" t="s">
        <v>25</v>
      </c>
      <c r="BK59" s="12" t="s">
        <v>2</v>
      </c>
      <c r="BL59" s="12" t="s">
        <v>1</v>
      </c>
      <c r="BM59" s="12" t="s">
        <v>13</v>
      </c>
      <c r="BN59" s="12" t="s">
        <v>14</v>
      </c>
      <c r="BO59" s="12" t="s">
        <v>13</v>
      </c>
      <c r="BP59" s="12" t="s">
        <v>15</v>
      </c>
      <c r="BQ59" s="416" t="s">
        <v>16</v>
      </c>
      <c r="BR59" s="417"/>
      <c r="BS59" s="12" t="s">
        <v>17</v>
      </c>
      <c r="BT59" s="12" t="s">
        <v>18</v>
      </c>
      <c r="BU59" s="12" t="s">
        <v>23</v>
      </c>
    </row>
    <row r="60" spans="1:75" ht="17.399999999999999" customHeight="1" thickBot="1">
      <c r="A60" s="13"/>
      <c r="B60" s="14">
        <v>1</v>
      </c>
      <c r="C60" s="15" t="s">
        <v>19</v>
      </c>
      <c r="D60" s="16">
        <v>3</v>
      </c>
      <c r="E60" s="75">
        <v>1</v>
      </c>
      <c r="F60" s="369" t="str">
        <f>IF(E61="","",VLOOKUP(E61,[2]lista_te!$B$8:$D$61,3,FALSE))</f>
        <v>MACHULA Roman</v>
      </c>
      <c r="G60" s="454"/>
      <c r="H60" s="418"/>
      <c r="I60" s="418"/>
      <c r="J60" s="418"/>
      <c r="K60" s="418"/>
      <c r="L60" s="418"/>
      <c r="M60" s="418"/>
      <c r="N60" s="418"/>
      <c r="O60" s="419"/>
      <c r="P60" s="401">
        <v>1</v>
      </c>
      <c r="Q60" s="402" t="s">
        <v>20</v>
      </c>
      <c r="R60" s="403">
        <v>3</v>
      </c>
      <c r="S60" s="17">
        <v>11</v>
      </c>
      <c r="T60" s="17">
        <v>11</v>
      </c>
      <c r="U60" s="17">
        <v>9</v>
      </c>
      <c r="V60" s="17">
        <v>8</v>
      </c>
      <c r="W60" s="17"/>
      <c r="X60" s="401">
        <v>3</v>
      </c>
      <c r="Y60" s="402" t="s">
        <v>20</v>
      </c>
      <c r="Z60" s="403">
        <v>0</v>
      </c>
      <c r="AA60" s="17">
        <v>11</v>
      </c>
      <c r="AB60" s="17">
        <v>11</v>
      </c>
      <c r="AC60" s="17">
        <v>11</v>
      </c>
      <c r="AD60" s="17"/>
      <c r="AE60" s="17"/>
      <c r="AF60" s="401">
        <v>0</v>
      </c>
      <c r="AG60" s="402" t="s">
        <v>20</v>
      </c>
      <c r="AH60" s="407">
        <v>3</v>
      </c>
      <c r="AI60" s="17">
        <v>7</v>
      </c>
      <c r="AJ60" s="17">
        <v>6</v>
      </c>
      <c r="AK60" s="17">
        <v>10</v>
      </c>
      <c r="AL60" s="17"/>
      <c r="AM60" s="17"/>
      <c r="AN60" s="401"/>
      <c r="AO60" s="402" t="s">
        <v>20</v>
      </c>
      <c r="AP60" s="403"/>
      <c r="AQ60" s="17"/>
      <c r="AR60" s="17"/>
      <c r="AS60" s="17"/>
      <c r="AT60" s="17"/>
      <c r="AU60" s="18"/>
      <c r="AV60" s="405">
        <f>IF(P60="",0,IF(P60=3,2,1))</f>
        <v>1</v>
      </c>
      <c r="AW60" s="406">
        <f>IF(X60="",0,IF(X60=3,2,1))</f>
        <v>2</v>
      </c>
      <c r="AX60" s="406">
        <f>IF(AF60="",0,IF(AF60=3,2,1))</f>
        <v>1</v>
      </c>
      <c r="AY60" s="398">
        <f>IF(AN60="",0,IF(AN60=3,2,1))</f>
        <v>0</v>
      </c>
      <c r="AZ60" s="399">
        <f>SUM(AV60:AY61)</f>
        <v>4</v>
      </c>
      <c r="BA60" s="19">
        <f>SUM(P60,X60,AF60,AN60)</f>
        <v>4</v>
      </c>
      <c r="BB60" s="20" t="s">
        <v>20</v>
      </c>
      <c r="BC60" s="21">
        <f>SUM(R60,Z60,AH60,AP60)</f>
        <v>6</v>
      </c>
      <c r="BD60" s="22">
        <f>SUM(S60:W60,AA60:AE60,AI60:AM60,AQ60:AU60)</f>
        <v>95</v>
      </c>
      <c r="BE60" s="23" t="s">
        <v>20</v>
      </c>
      <c r="BF60" s="24">
        <f>SUM(S61:W61,AA61:AE61,AI61:AM61,AQ61:AU61)</f>
        <v>96</v>
      </c>
      <c r="BG60" s="400">
        <v>3</v>
      </c>
      <c r="BH60" s="455">
        <f>IF(AZ60&lt;&gt;0,RANK(AZ60,AZ60:AZ69),"")</f>
        <v>3</v>
      </c>
      <c r="BI60" s="25">
        <v>125</v>
      </c>
      <c r="BJ60" s="26">
        <v>1</v>
      </c>
      <c r="BK60" s="26" t="str">
        <f t="shared" ref="BK60:BK65" si="32">CONCATENATE(B60,C60,D60)</f>
        <v>1-3</v>
      </c>
      <c r="BL60" s="26" t="str">
        <f t="shared" ref="BL60:BL65" si="33">CONCATENATE("stół ",A60)</f>
        <v xml:space="preserve">stół </v>
      </c>
      <c r="BM60" s="27">
        <f t="shared" ref="BM60:BM65" si="34">B60</f>
        <v>1</v>
      </c>
      <c r="BN60" s="26" t="str">
        <f>VLOOKUP(BM60,$BS$60:$BT$64,2,FALSE)</f>
        <v>MACHULA Roman</v>
      </c>
      <c r="BO60" s="27">
        <f t="shared" ref="BO60:BO65" si="35">D60</f>
        <v>3</v>
      </c>
      <c r="BP60" s="26" t="str">
        <f>VLOOKUP(BO60,$BS$60:$BT$64,2,FALSE)</f>
        <v>KULIG Wojciech</v>
      </c>
      <c r="BQ60" s="25">
        <v>5</v>
      </c>
      <c r="BR60" s="26" t="str">
        <f>$E$58</f>
        <v>grupa E</v>
      </c>
      <c r="BS60" s="26">
        <v>1</v>
      </c>
      <c r="BT60" s="28" t="str">
        <f>F60</f>
        <v>MACHULA Roman</v>
      </c>
      <c r="BU60" s="76" t="str">
        <f>BT61</f>
        <v>BOGACZ Andrzej</v>
      </c>
      <c r="BV60" s="2">
        <f>BG60</f>
        <v>3</v>
      </c>
      <c r="BW60" s="2" t="str">
        <f>BT60</f>
        <v>MACHULA Roman</v>
      </c>
    </row>
    <row r="61" spans="1:75" ht="17.399999999999999" customHeight="1" thickBot="1">
      <c r="A61" s="13"/>
      <c r="B61" s="30">
        <v>2</v>
      </c>
      <c r="C61" s="31" t="s">
        <v>19</v>
      </c>
      <c r="D61" s="32">
        <v>4</v>
      </c>
      <c r="E61" s="77">
        <v>5</v>
      </c>
      <c r="F61" s="337" t="str">
        <f>IF(E61="","",VLOOKUP(F60,[2]lista_te!$D$8:$G$61,4,FALSE))</f>
        <v>Sandomierz</v>
      </c>
      <c r="G61" s="453"/>
      <c r="H61" s="420"/>
      <c r="I61" s="420"/>
      <c r="J61" s="420"/>
      <c r="K61" s="420"/>
      <c r="L61" s="420"/>
      <c r="M61" s="420"/>
      <c r="N61" s="420"/>
      <c r="O61" s="421"/>
      <c r="P61" s="379"/>
      <c r="Q61" s="380"/>
      <c r="R61" s="381"/>
      <c r="S61" s="33">
        <v>7</v>
      </c>
      <c r="T61" s="33">
        <v>13</v>
      </c>
      <c r="U61" s="33">
        <v>11</v>
      </c>
      <c r="V61" s="33">
        <v>11</v>
      </c>
      <c r="W61" s="33"/>
      <c r="X61" s="384"/>
      <c r="Y61" s="385"/>
      <c r="Z61" s="404"/>
      <c r="AA61" s="36">
        <v>4</v>
      </c>
      <c r="AB61" s="36">
        <v>9</v>
      </c>
      <c r="AC61" s="36">
        <v>7</v>
      </c>
      <c r="AD61" s="36"/>
      <c r="AE61" s="36"/>
      <c r="AF61" s="379"/>
      <c r="AG61" s="380"/>
      <c r="AH61" s="387"/>
      <c r="AI61" s="36">
        <v>11</v>
      </c>
      <c r="AJ61" s="36">
        <v>11</v>
      </c>
      <c r="AK61" s="36">
        <v>12</v>
      </c>
      <c r="AL61" s="36"/>
      <c r="AM61" s="36"/>
      <c r="AN61" s="384"/>
      <c r="AO61" s="385"/>
      <c r="AP61" s="404"/>
      <c r="AQ61" s="36"/>
      <c r="AR61" s="36"/>
      <c r="AS61" s="36"/>
      <c r="AT61" s="36"/>
      <c r="AU61" s="37"/>
      <c r="AV61" s="348"/>
      <c r="AW61" s="350"/>
      <c r="AX61" s="350"/>
      <c r="AY61" s="330"/>
      <c r="AZ61" s="332"/>
      <c r="BA61" s="376">
        <f>IF(BC60=0,"-",BA60/BC60)</f>
        <v>0.66666666666666663</v>
      </c>
      <c r="BB61" s="377"/>
      <c r="BC61" s="378"/>
      <c r="BD61" s="377">
        <f>IF(BF60=0,"-",BD60/BF60)</f>
        <v>0.98958333333333337</v>
      </c>
      <c r="BE61" s="377"/>
      <c r="BF61" s="377"/>
      <c r="BG61" s="334"/>
      <c r="BH61" s="455"/>
      <c r="BI61" s="25">
        <v>126</v>
      </c>
      <c r="BJ61" s="26">
        <v>2</v>
      </c>
      <c r="BK61" s="26" t="str">
        <f t="shared" si="32"/>
        <v>2-4</v>
      </c>
      <c r="BL61" s="26" t="str">
        <f t="shared" si="33"/>
        <v xml:space="preserve">stół </v>
      </c>
      <c r="BM61" s="27">
        <f t="shared" si="34"/>
        <v>2</v>
      </c>
      <c r="BN61" s="26" t="str">
        <f t="shared" ref="BN61:BN65" si="36">VLOOKUP(BM61,$BS$60:$BT$64,2,FALSE)</f>
        <v>BOGACZ Andrzej</v>
      </c>
      <c r="BO61" s="27">
        <f t="shared" si="35"/>
        <v>4</v>
      </c>
      <c r="BP61" s="26" t="str">
        <f t="shared" ref="BP61:BP65" si="37">VLOOKUP(BO61,$BS$60:$BT$64,2,FALSE)</f>
        <v>SUDOŁ Andrzej</v>
      </c>
      <c r="BQ61" s="25">
        <v>5</v>
      </c>
      <c r="BR61" s="26" t="str">
        <f t="shared" ref="BR61:BR65" si="38">$E$58</f>
        <v>grupa E</v>
      </c>
      <c r="BS61" s="26">
        <v>2</v>
      </c>
      <c r="BT61" s="28" t="str">
        <f>F62</f>
        <v>BOGACZ Andrzej</v>
      </c>
      <c r="BU61" s="76" t="str">
        <f>BT62</f>
        <v>KULIG Wojciech</v>
      </c>
      <c r="BV61" s="2">
        <f>BG62</f>
        <v>2</v>
      </c>
      <c r="BW61" s="2" t="str">
        <f t="shared" ref="BW61:BW63" si="39">BT61</f>
        <v>BOGACZ Andrzej</v>
      </c>
    </row>
    <row r="62" spans="1:75" ht="17.399999999999999" customHeight="1" thickBot="1">
      <c r="A62" s="13"/>
      <c r="B62" s="30">
        <v>1</v>
      </c>
      <c r="C62" s="31" t="s">
        <v>19</v>
      </c>
      <c r="D62" s="32">
        <v>2</v>
      </c>
      <c r="E62" s="78">
        <v>2</v>
      </c>
      <c r="F62" s="369" t="str">
        <f>IF(E63="","",VLOOKUP(E63,[2]lista_te!$B$8:$D$61,3,FALSE))</f>
        <v>BOGACZ Andrzej</v>
      </c>
      <c r="G62" s="454"/>
      <c r="H62" s="371">
        <f>IF(R60="","",R60)</f>
        <v>3</v>
      </c>
      <c r="I62" s="352" t="s">
        <v>20</v>
      </c>
      <c r="J62" s="354">
        <f>IF(P60="","",P60)</f>
        <v>1</v>
      </c>
      <c r="K62" s="38">
        <f>IF(S61="","",S61)</f>
        <v>7</v>
      </c>
      <c r="L62" s="38">
        <f>IF(T61="","",T61)</f>
        <v>13</v>
      </c>
      <c r="M62" s="38">
        <f>IF(U61="","",U61)</f>
        <v>11</v>
      </c>
      <c r="N62" s="38">
        <f>IF(V61="","",V61)</f>
        <v>11</v>
      </c>
      <c r="O62" s="38" t="str">
        <f>IF(W61="","",W61)</f>
        <v/>
      </c>
      <c r="P62" s="397"/>
      <c r="Q62" s="397"/>
      <c r="R62" s="397"/>
      <c r="S62" s="397"/>
      <c r="T62" s="397"/>
      <c r="U62" s="397"/>
      <c r="V62" s="397"/>
      <c r="W62" s="397"/>
      <c r="X62" s="342">
        <v>3</v>
      </c>
      <c r="Y62" s="344" t="s">
        <v>20</v>
      </c>
      <c r="Z62" s="346">
        <v>0</v>
      </c>
      <c r="AA62" s="33">
        <v>11</v>
      </c>
      <c r="AB62" s="33">
        <v>11</v>
      </c>
      <c r="AC62" s="33">
        <v>11</v>
      </c>
      <c r="AD62" s="33"/>
      <c r="AE62" s="33"/>
      <c r="AF62" s="342">
        <v>0</v>
      </c>
      <c r="AG62" s="344" t="s">
        <v>20</v>
      </c>
      <c r="AH62" s="395">
        <v>3</v>
      </c>
      <c r="AI62" s="33">
        <v>5</v>
      </c>
      <c r="AJ62" s="33">
        <v>3</v>
      </c>
      <c r="AK62" s="33">
        <v>6</v>
      </c>
      <c r="AL62" s="33"/>
      <c r="AM62" s="33"/>
      <c r="AN62" s="342"/>
      <c r="AO62" s="344" t="s">
        <v>20</v>
      </c>
      <c r="AP62" s="346"/>
      <c r="AQ62" s="33"/>
      <c r="AR62" s="33"/>
      <c r="AS62" s="33"/>
      <c r="AT62" s="33"/>
      <c r="AU62" s="39"/>
      <c r="AV62" s="393">
        <f>IF(H62="",0,IF(H62=3,2,1))</f>
        <v>2</v>
      </c>
      <c r="AW62" s="394">
        <f>IF(X62="",0,IF(X62=3,2,1))</f>
        <v>2</v>
      </c>
      <c r="AX62" s="394">
        <f>IF(AF62="",0,IF(AF62=3,2,1))</f>
        <v>1</v>
      </c>
      <c r="AY62" s="392">
        <f>IF(AN62="",0,IF(AN62=3,2,1))</f>
        <v>0</v>
      </c>
      <c r="AZ62" s="332">
        <f>SUM(AV62:AY63)</f>
        <v>5</v>
      </c>
      <c r="BA62" s="40">
        <f>SUM(H62,X62,AF62,AN62)</f>
        <v>6</v>
      </c>
      <c r="BB62" s="41" t="s">
        <v>20</v>
      </c>
      <c r="BC62" s="42">
        <f>SUM(J62,Z62,AH62,AP62)</f>
        <v>4</v>
      </c>
      <c r="BD62" s="43">
        <f>SUM(K62:O62,AA62:AE62,AI62:AM62,AQ62:AU62)</f>
        <v>89</v>
      </c>
      <c r="BE62" s="44" t="s">
        <v>20</v>
      </c>
      <c r="BF62" s="45">
        <f>SUM(K63:O63,AA63:AE63,AI63:AM63,AQ63:AU63)</f>
        <v>87</v>
      </c>
      <c r="BG62" s="334">
        <v>2</v>
      </c>
      <c r="BH62" s="455">
        <f>IF(AZ62&lt;&gt;0,RANK(AZ62,AZ60:AZ69),"")</f>
        <v>2</v>
      </c>
      <c r="BI62" s="25">
        <v>127</v>
      </c>
      <c r="BJ62" s="26">
        <v>3</v>
      </c>
      <c r="BK62" s="26" t="str">
        <f t="shared" si="32"/>
        <v>1-2</v>
      </c>
      <c r="BL62" s="26" t="str">
        <f t="shared" si="33"/>
        <v xml:space="preserve">stół </v>
      </c>
      <c r="BM62" s="27">
        <f t="shared" si="34"/>
        <v>1</v>
      </c>
      <c r="BN62" s="26" t="str">
        <f t="shared" si="36"/>
        <v>MACHULA Roman</v>
      </c>
      <c r="BO62" s="27">
        <f t="shared" si="35"/>
        <v>2</v>
      </c>
      <c r="BP62" s="26" t="str">
        <f t="shared" si="37"/>
        <v>BOGACZ Andrzej</v>
      </c>
      <c r="BQ62" s="25">
        <v>5</v>
      </c>
      <c r="BR62" s="26" t="str">
        <f t="shared" si="38"/>
        <v>grupa E</v>
      </c>
      <c r="BS62" s="26">
        <v>3</v>
      </c>
      <c r="BT62" s="28" t="str">
        <f>F64</f>
        <v>KULIG Wojciech</v>
      </c>
      <c r="BU62" s="76" t="str">
        <f>BT63</f>
        <v>SUDOŁ Andrzej</v>
      </c>
      <c r="BV62" s="2">
        <f>BG64</f>
        <v>4</v>
      </c>
      <c r="BW62" s="2" t="str">
        <f t="shared" si="39"/>
        <v>KULIG Wojciech</v>
      </c>
    </row>
    <row r="63" spans="1:75" ht="17.399999999999999" customHeight="1" thickBot="1">
      <c r="A63" s="13"/>
      <c r="B63" s="30">
        <v>3</v>
      </c>
      <c r="C63" s="31" t="s">
        <v>19</v>
      </c>
      <c r="D63" s="46">
        <v>4</v>
      </c>
      <c r="E63" s="77">
        <v>20</v>
      </c>
      <c r="F63" s="337" t="str">
        <f>IF(E63="","",VLOOKUP(F62,[2]lista_te!$D$8:$G$61,4,FALSE))</f>
        <v>Tarnobrzeg</v>
      </c>
      <c r="G63" s="453"/>
      <c r="H63" s="396"/>
      <c r="I63" s="382"/>
      <c r="J63" s="383"/>
      <c r="K63" s="38">
        <f>IF(S60="","",S60)</f>
        <v>11</v>
      </c>
      <c r="L63" s="38">
        <f>IF(T60="","",T60)</f>
        <v>11</v>
      </c>
      <c r="M63" s="38">
        <f>IF(U60="","",U60)</f>
        <v>9</v>
      </c>
      <c r="N63" s="38">
        <f>IF(V60="","",V60)</f>
        <v>8</v>
      </c>
      <c r="O63" s="38" t="str">
        <f>IF(W60="","",W60)</f>
        <v/>
      </c>
      <c r="P63" s="397"/>
      <c r="Q63" s="397"/>
      <c r="R63" s="397"/>
      <c r="S63" s="397"/>
      <c r="T63" s="397"/>
      <c r="U63" s="397"/>
      <c r="V63" s="397"/>
      <c r="W63" s="397"/>
      <c r="X63" s="379"/>
      <c r="Y63" s="380"/>
      <c r="Z63" s="381"/>
      <c r="AA63" s="33">
        <v>2</v>
      </c>
      <c r="AB63" s="33">
        <v>5</v>
      </c>
      <c r="AC63" s="33">
        <v>8</v>
      </c>
      <c r="AD63" s="33"/>
      <c r="AE63" s="33"/>
      <c r="AF63" s="379"/>
      <c r="AG63" s="380"/>
      <c r="AH63" s="387"/>
      <c r="AI63" s="33">
        <v>11</v>
      </c>
      <c r="AJ63" s="33">
        <v>11</v>
      </c>
      <c r="AK63" s="33">
        <v>11</v>
      </c>
      <c r="AL63" s="33"/>
      <c r="AM63" s="33"/>
      <c r="AN63" s="379"/>
      <c r="AO63" s="380"/>
      <c r="AP63" s="381"/>
      <c r="AQ63" s="33"/>
      <c r="AR63" s="33"/>
      <c r="AS63" s="33"/>
      <c r="AT63" s="33"/>
      <c r="AU63" s="39"/>
      <c r="AV63" s="393"/>
      <c r="AW63" s="394"/>
      <c r="AX63" s="394"/>
      <c r="AY63" s="392"/>
      <c r="AZ63" s="332"/>
      <c r="BA63" s="376">
        <f>IF(BC62=0,"-",BA62/BC62)</f>
        <v>1.5</v>
      </c>
      <c r="BB63" s="377"/>
      <c r="BC63" s="378"/>
      <c r="BD63" s="377">
        <f>IF(BF62=0,"-",BD62/BF62)</f>
        <v>1.0229885057471264</v>
      </c>
      <c r="BE63" s="377"/>
      <c r="BF63" s="377"/>
      <c r="BG63" s="334"/>
      <c r="BH63" s="455"/>
      <c r="BI63" s="25">
        <v>128</v>
      </c>
      <c r="BJ63" s="26">
        <v>4</v>
      </c>
      <c r="BK63" s="26" t="str">
        <f t="shared" si="32"/>
        <v>3-4</v>
      </c>
      <c r="BL63" s="26" t="str">
        <f t="shared" si="33"/>
        <v xml:space="preserve">stół </v>
      </c>
      <c r="BM63" s="27">
        <f t="shared" si="34"/>
        <v>3</v>
      </c>
      <c r="BN63" s="26" t="str">
        <f t="shared" si="36"/>
        <v>KULIG Wojciech</v>
      </c>
      <c r="BO63" s="27">
        <f t="shared" si="35"/>
        <v>4</v>
      </c>
      <c r="BP63" s="26" t="str">
        <f t="shared" si="37"/>
        <v>SUDOŁ Andrzej</v>
      </c>
      <c r="BQ63" s="25">
        <v>5</v>
      </c>
      <c r="BR63" s="26" t="str">
        <f t="shared" si="38"/>
        <v>grupa E</v>
      </c>
      <c r="BS63" s="26">
        <v>4</v>
      </c>
      <c r="BT63" s="28" t="str">
        <f>F66</f>
        <v>SUDOŁ Andrzej</v>
      </c>
      <c r="BU63" s="76" t="str">
        <f>BT60</f>
        <v>MACHULA Roman</v>
      </c>
      <c r="BV63" s="2">
        <f>BG66</f>
        <v>1</v>
      </c>
      <c r="BW63" s="2" t="str">
        <f t="shared" si="39"/>
        <v>SUDOŁ Andrzej</v>
      </c>
    </row>
    <row r="64" spans="1:75" ht="17.399999999999999" customHeight="1" thickBot="1">
      <c r="A64" s="13"/>
      <c r="B64" s="30">
        <v>1</v>
      </c>
      <c r="C64" s="31" t="s">
        <v>19</v>
      </c>
      <c r="D64" s="46">
        <v>4</v>
      </c>
      <c r="E64" s="78">
        <v>3</v>
      </c>
      <c r="F64" s="369" t="str">
        <f>IF(E65="","",VLOOKUP(E65,[2]lista_te!$B$8:$D$61,3,FALSE))</f>
        <v>KULIG Wojciech</v>
      </c>
      <c r="G64" s="454"/>
      <c r="H64" s="388">
        <f>IF(Z60="","",Z60)</f>
        <v>0</v>
      </c>
      <c r="I64" s="389" t="s">
        <v>20</v>
      </c>
      <c r="J64" s="390">
        <f>IF(X60="","",X60)</f>
        <v>3</v>
      </c>
      <c r="K64" s="50">
        <f>IF(AA61="","",AA61)</f>
        <v>4</v>
      </c>
      <c r="L64" s="50">
        <f>IF(AB61="","",AB61)</f>
        <v>9</v>
      </c>
      <c r="M64" s="50">
        <f>IF(AC61="","",AC61)</f>
        <v>7</v>
      </c>
      <c r="N64" s="50" t="str">
        <f>IF(AD61="","",AD61)</f>
        <v/>
      </c>
      <c r="O64" s="51" t="str">
        <f>IF(AE61="","",AE61)</f>
        <v/>
      </c>
      <c r="P64" s="356">
        <f>IF(Z62="","",Z62)</f>
        <v>0</v>
      </c>
      <c r="Q64" s="352" t="s">
        <v>20</v>
      </c>
      <c r="R64" s="354">
        <f>IF(X62="","",X62)</f>
        <v>3</v>
      </c>
      <c r="S64" s="38">
        <f>IF(AA63="","",AA63)</f>
        <v>2</v>
      </c>
      <c r="T64" s="38">
        <f>IF(AB63="","",AB63)</f>
        <v>5</v>
      </c>
      <c r="U64" s="38">
        <f>IF(AC63="","",AC63)</f>
        <v>8</v>
      </c>
      <c r="V64" s="38" t="str">
        <f>IF(AD63="","",AD63)</f>
        <v/>
      </c>
      <c r="W64" s="38" t="str">
        <f>IF(AE63="","",AE63)</f>
        <v/>
      </c>
      <c r="X64" s="361"/>
      <c r="Y64" s="361"/>
      <c r="Z64" s="361"/>
      <c r="AA64" s="361"/>
      <c r="AB64" s="361"/>
      <c r="AC64" s="361"/>
      <c r="AD64" s="361"/>
      <c r="AE64" s="361"/>
      <c r="AF64" s="384">
        <v>0</v>
      </c>
      <c r="AG64" s="385" t="s">
        <v>20</v>
      </c>
      <c r="AH64" s="386">
        <v>3</v>
      </c>
      <c r="AI64" s="52">
        <v>3</v>
      </c>
      <c r="AJ64" s="52">
        <v>3</v>
      </c>
      <c r="AK64" s="52">
        <v>3</v>
      </c>
      <c r="AL64" s="52"/>
      <c r="AM64" s="52"/>
      <c r="AN64" s="342"/>
      <c r="AO64" s="344" t="s">
        <v>20</v>
      </c>
      <c r="AP64" s="346"/>
      <c r="AQ64" s="33"/>
      <c r="AR64" s="33"/>
      <c r="AS64" s="33"/>
      <c r="AT64" s="33"/>
      <c r="AU64" s="39"/>
      <c r="AV64" s="348">
        <f>IF(H64="",0,IF(H64=3,2,1))</f>
        <v>1</v>
      </c>
      <c r="AW64" s="350">
        <f>IF(P64="",0,IF(P64=3,2,1))</f>
        <v>1</v>
      </c>
      <c r="AX64" s="350">
        <f>IF(AF64="",0,IF(AF64=3,2,1))</f>
        <v>1</v>
      </c>
      <c r="AY64" s="330">
        <f>IF(AN64="",0,IF(AN64=3,2,1))</f>
        <v>0</v>
      </c>
      <c r="AZ64" s="332">
        <f>SUM(AV64:AY65)</f>
        <v>3</v>
      </c>
      <c r="BA64" s="40">
        <f>SUM(H64,P64,AF64,AN64,)</f>
        <v>0</v>
      </c>
      <c r="BB64" s="41" t="s">
        <v>20</v>
      </c>
      <c r="BC64" s="42">
        <f>SUM(J64,R64,AH64,AP64)</f>
        <v>9</v>
      </c>
      <c r="BD64" s="43">
        <f>SUM(K64:O64,S64:W64,AI64:AM64,AQ64:AU64,)</f>
        <v>44</v>
      </c>
      <c r="BE64" s="44" t="s">
        <v>20</v>
      </c>
      <c r="BF64" s="45">
        <f>SUM(K65:O65,S65:W65,AI65:AM65,AQ65:AU65)</f>
        <v>99</v>
      </c>
      <c r="BG64" s="334">
        <v>4</v>
      </c>
      <c r="BH64" s="455">
        <f>IF(AZ64&lt;&gt;0,RANK(AZ64,AZ60:AZ69),"")</f>
        <v>4</v>
      </c>
      <c r="BI64" s="25">
        <v>129</v>
      </c>
      <c r="BJ64" s="26">
        <v>5</v>
      </c>
      <c r="BK64" s="26" t="str">
        <f t="shared" si="32"/>
        <v>1-4</v>
      </c>
      <c r="BL64" s="26" t="str">
        <f t="shared" si="33"/>
        <v xml:space="preserve">stół </v>
      </c>
      <c r="BM64" s="27">
        <f t="shared" si="34"/>
        <v>1</v>
      </c>
      <c r="BN64" s="26" t="str">
        <f t="shared" si="36"/>
        <v>MACHULA Roman</v>
      </c>
      <c r="BO64" s="27">
        <f t="shared" si="35"/>
        <v>4</v>
      </c>
      <c r="BP64" s="26" t="str">
        <f t="shared" si="37"/>
        <v>SUDOŁ Andrzej</v>
      </c>
      <c r="BQ64" s="25">
        <v>5</v>
      </c>
      <c r="BR64" s="26" t="str">
        <f t="shared" si="38"/>
        <v>grupa E</v>
      </c>
      <c r="BS64" s="26">
        <v>5</v>
      </c>
      <c r="BT64" s="26"/>
      <c r="BU64" s="76" t="str">
        <f>BT62</f>
        <v>KULIG Wojciech</v>
      </c>
    </row>
    <row r="65" spans="1:75" ht="17.399999999999999" customHeight="1" thickBot="1">
      <c r="A65" s="13"/>
      <c r="B65" s="30">
        <v>2</v>
      </c>
      <c r="C65" s="31" t="s">
        <v>19</v>
      </c>
      <c r="D65" s="46">
        <v>3</v>
      </c>
      <c r="E65" s="77">
        <v>29</v>
      </c>
      <c r="F65" s="337" t="str">
        <f>IF(E65="","",VLOOKUP(F64,[2]lista_te!$D$8:$G$61,4,FALSE))</f>
        <v>Tarnobrzeg</v>
      </c>
      <c r="G65" s="453"/>
      <c r="H65" s="388"/>
      <c r="I65" s="389"/>
      <c r="J65" s="390"/>
      <c r="K65" s="53">
        <f>IF(AA60="","",AA60)</f>
        <v>11</v>
      </c>
      <c r="L65" s="53">
        <f>IF(AB60="","",AB60)</f>
        <v>11</v>
      </c>
      <c r="M65" s="53">
        <f>IF(AC60="","",AC60)</f>
        <v>11</v>
      </c>
      <c r="N65" s="53" t="str">
        <f>IF(AD60="","",AD60)</f>
        <v/>
      </c>
      <c r="O65" s="54" t="str">
        <f>IF(AE60="","",AE60)</f>
        <v/>
      </c>
      <c r="P65" s="391"/>
      <c r="Q65" s="382"/>
      <c r="R65" s="383"/>
      <c r="S65" s="38">
        <f>IF(AA62="","",AA62)</f>
        <v>11</v>
      </c>
      <c r="T65" s="38">
        <f>IF(AB62="","",AB62)</f>
        <v>11</v>
      </c>
      <c r="U65" s="38">
        <f>IF(AC62="","",AC62)</f>
        <v>11</v>
      </c>
      <c r="V65" s="38" t="str">
        <f>IF(AD62="","",AD62)</f>
        <v/>
      </c>
      <c r="W65" s="38" t="str">
        <f>IF(AE62="","",AE62)</f>
        <v/>
      </c>
      <c r="X65" s="361"/>
      <c r="Y65" s="361"/>
      <c r="Z65" s="361"/>
      <c r="AA65" s="361"/>
      <c r="AB65" s="361"/>
      <c r="AC65" s="361"/>
      <c r="AD65" s="361"/>
      <c r="AE65" s="361"/>
      <c r="AF65" s="379"/>
      <c r="AG65" s="380"/>
      <c r="AH65" s="387"/>
      <c r="AI65" s="33">
        <v>11</v>
      </c>
      <c r="AJ65" s="33">
        <v>11</v>
      </c>
      <c r="AK65" s="33">
        <v>11</v>
      </c>
      <c r="AL65" s="33"/>
      <c r="AM65" s="33"/>
      <c r="AN65" s="379"/>
      <c r="AO65" s="380"/>
      <c r="AP65" s="381"/>
      <c r="AQ65" s="33"/>
      <c r="AR65" s="33"/>
      <c r="AS65" s="33"/>
      <c r="AT65" s="33"/>
      <c r="AU65" s="39"/>
      <c r="AV65" s="348"/>
      <c r="AW65" s="350"/>
      <c r="AX65" s="350"/>
      <c r="AY65" s="330"/>
      <c r="AZ65" s="332"/>
      <c r="BA65" s="376">
        <f>IF(BC64=0,"-",BA64/BC64)</f>
        <v>0</v>
      </c>
      <c r="BB65" s="377"/>
      <c r="BC65" s="378"/>
      <c r="BD65" s="377">
        <f>IF(BF64=0,"-",BD64/BF64)</f>
        <v>0.44444444444444442</v>
      </c>
      <c r="BE65" s="377"/>
      <c r="BF65" s="377"/>
      <c r="BG65" s="334"/>
      <c r="BH65" s="455"/>
      <c r="BI65" s="25">
        <v>130</v>
      </c>
      <c r="BJ65" s="26">
        <v>6</v>
      </c>
      <c r="BK65" s="56" t="str">
        <f t="shared" si="32"/>
        <v>2-3</v>
      </c>
      <c r="BL65" s="56" t="str">
        <f t="shared" si="33"/>
        <v xml:space="preserve">stół </v>
      </c>
      <c r="BM65" s="98">
        <f t="shared" si="34"/>
        <v>2</v>
      </c>
      <c r="BN65" s="26" t="str">
        <f t="shared" si="36"/>
        <v>BOGACZ Andrzej</v>
      </c>
      <c r="BO65" s="98">
        <f t="shared" si="35"/>
        <v>3</v>
      </c>
      <c r="BP65" s="26" t="str">
        <f t="shared" si="37"/>
        <v>KULIG Wojciech</v>
      </c>
      <c r="BQ65" s="25">
        <v>5</v>
      </c>
      <c r="BR65" s="26" t="str">
        <f t="shared" si="38"/>
        <v>grupa E</v>
      </c>
      <c r="BS65" s="56"/>
      <c r="BT65" s="56"/>
      <c r="BU65" s="76" t="str">
        <f>BT63</f>
        <v>SUDOŁ Andrzej</v>
      </c>
    </row>
    <row r="66" spans="1:75" ht="17.399999999999999" customHeight="1">
      <c r="A66" s="79"/>
      <c r="B66" s="30"/>
      <c r="C66" s="31"/>
      <c r="D66" s="46"/>
      <c r="E66" s="78">
        <v>4</v>
      </c>
      <c r="F66" s="369" t="str">
        <f>IF(E67="","",VLOOKUP(E67,[2]lista_te!$B$8:$D$61,3,FALSE))</f>
        <v>SUDOŁ Andrzej</v>
      </c>
      <c r="G66" s="454"/>
      <c r="H66" s="371">
        <f>IF(AH60="","",AH60)</f>
        <v>3</v>
      </c>
      <c r="I66" s="352" t="s">
        <v>20</v>
      </c>
      <c r="J66" s="354">
        <f>IF(AF60="","",AF60)</f>
        <v>0</v>
      </c>
      <c r="K66" s="38">
        <f>IF(AI61="","",AI61)</f>
        <v>11</v>
      </c>
      <c r="L66" s="38">
        <f>IF(AJ61="","",AJ61)</f>
        <v>11</v>
      </c>
      <c r="M66" s="38">
        <f>IF(AK61="","",AK61)</f>
        <v>12</v>
      </c>
      <c r="N66" s="38" t="str">
        <f>IF(AL61="","",AL61)</f>
        <v/>
      </c>
      <c r="O66" s="38" t="str">
        <f>IF(AM61="","",AM61)</f>
        <v/>
      </c>
      <c r="P66" s="356">
        <f>IF(AH62="","",AH62)</f>
        <v>3</v>
      </c>
      <c r="Q66" s="352" t="s">
        <v>20</v>
      </c>
      <c r="R66" s="354">
        <f>IF(AF62="","",AF62)</f>
        <v>0</v>
      </c>
      <c r="S66" s="38">
        <f>IF(AI63="","",AI63)</f>
        <v>11</v>
      </c>
      <c r="T66" s="38">
        <f>IF(AJ63="","",AJ63)</f>
        <v>11</v>
      </c>
      <c r="U66" s="38">
        <f>IF(AK63="","",AK63)</f>
        <v>11</v>
      </c>
      <c r="V66" s="38" t="str">
        <f>IF(AL63="","",AL63)</f>
        <v/>
      </c>
      <c r="W66" s="38" t="str">
        <f>IF(AM63="","",AM63)</f>
        <v/>
      </c>
      <c r="X66" s="356">
        <f>IF(AH64="","",AH64)</f>
        <v>3</v>
      </c>
      <c r="Y66" s="352" t="s">
        <v>20</v>
      </c>
      <c r="Z66" s="358">
        <f>IF(AF64="","",AF64)</f>
        <v>0</v>
      </c>
      <c r="AA66" s="38">
        <f>IF(AI65="","",AI65)</f>
        <v>11</v>
      </c>
      <c r="AB66" s="38">
        <f>IF(AJ65="","",AJ65)</f>
        <v>11</v>
      </c>
      <c r="AC66" s="38">
        <f>IF(AK65="","",AK65)</f>
        <v>11</v>
      </c>
      <c r="AD66" s="38" t="str">
        <f>IF(AL65="","",AL65)</f>
        <v/>
      </c>
      <c r="AE66" s="38" t="str">
        <f>IF(AM65="","",AM65)</f>
        <v/>
      </c>
      <c r="AF66" s="360"/>
      <c r="AG66" s="361"/>
      <c r="AH66" s="361"/>
      <c r="AI66" s="362"/>
      <c r="AJ66" s="362"/>
      <c r="AK66" s="362"/>
      <c r="AL66" s="362"/>
      <c r="AM66" s="363"/>
      <c r="AN66" s="342"/>
      <c r="AO66" s="344" t="s">
        <v>20</v>
      </c>
      <c r="AP66" s="346"/>
      <c r="AQ66" s="33"/>
      <c r="AR66" s="33"/>
      <c r="AS66" s="33"/>
      <c r="AT66" s="33"/>
      <c r="AU66" s="39"/>
      <c r="AV66" s="348">
        <f>IF(H66="",0,IF(H66=3,2,1))</f>
        <v>2</v>
      </c>
      <c r="AW66" s="350">
        <f>IF(P66="",0,IF(P66=3,2,1))</f>
        <v>2</v>
      </c>
      <c r="AX66" s="350">
        <f>IF(X66="",0,IF(X66=3,2,1))</f>
        <v>2</v>
      </c>
      <c r="AY66" s="330">
        <f>IF(AN66="",0,IF(AN66=3,2,1))</f>
        <v>0</v>
      </c>
      <c r="AZ66" s="332">
        <f>SUM(AV66:AY67)</f>
        <v>6</v>
      </c>
      <c r="BA66" s="40">
        <f>SUM(H66,P66,X66,AN66)</f>
        <v>9</v>
      </c>
      <c r="BB66" s="41" t="s">
        <v>20</v>
      </c>
      <c r="BC66" s="42">
        <f>SUM(J66,R66,Z66,AP66)</f>
        <v>0</v>
      </c>
      <c r="BD66" s="43">
        <f>SUM(K66:O66,S66:W66,AA66:AE66,AQ66:AU66)</f>
        <v>100</v>
      </c>
      <c r="BE66" s="44" t="s">
        <v>20</v>
      </c>
      <c r="BF66" s="45">
        <f>SUM(K67:O67,S67:W67,AA67:AE67,AQ67:AU67)</f>
        <v>46</v>
      </c>
      <c r="BG66" s="334">
        <v>1</v>
      </c>
      <c r="BH66" s="452">
        <f>IF(AZ66&lt;&gt;0,RANK(AZ66,AZ60:AZ69),"")</f>
        <v>1</v>
      </c>
      <c r="BI66" s="58"/>
      <c r="BJ66" s="59"/>
      <c r="BK66" s="59"/>
      <c r="BL66" s="59"/>
      <c r="BM66" s="60"/>
      <c r="BN66" s="59"/>
      <c r="BO66" s="60"/>
      <c r="BP66" s="59"/>
      <c r="BQ66" s="61"/>
      <c r="BR66" s="59"/>
      <c r="BS66" s="59"/>
      <c r="BT66" s="59"/>
    </row>
    <row r="67" spans="1:75" ht="17.399999999999999" customHeight="1" thickBot="1">
      <c r="A67" s="80"/>
      <c r="B67" s="62"/>
      <c r="C67" s="63"/>
      <c r="D67" s="64"/>
      <c r="E67" s="81">
        <v>44</v>
      </c>
      <c r="F67" s="337" t="str">
        <f>IF(E67="","",VLOOKUP(F66,[2]lista_te!$D$8:$G$61,4,FALSE))</f>
        <v>Alfredówka</v>
      </c>
      <c r="G67" s="453"/>
      <c r="H67" s="372"/>
      <c r="I67" s="353"/>
      <c r="J67" s="355"/>
      <c r="K67" s="65">
        <f>IF(AI60="","",AI60)</f>
        <v>7</v>
      </c>
      <c r="L67" s="65">
        <f>IF(AJ60="","",AJ60)</f>
        <v>6</v>
      </c>
      <c r="M67" s="65">
        <f>IF(AK60="","",AK60)</f>
        <v>10</v>
      </c>
      <c r="N67" s="65" t="str">
        <f>IF(AL60="","",AL60)</f>
        <v/>
      </c>
      <c r="O67" s="65" t="str">
        <f>IF(AM60="","",AM60)</f>
        <v/>
      </c>
      <c r="P67" s="357"/>
      <c r="Q67" s="353"/>
      <c r="R67" s="355"/>
      <c r="S67" s="65">
        <f>IF(AI62="","",AI62)</f>
        <v>5</v>
      </c>
      <c r="T67" s="65">
        <f>IF(AJ62="","",AJ62)</f>
        <v>3</v>
      </c>
      <c r="U67" s="65">
        <f>IF(AK62="","",AK62)</f>
        <v>6</v>
      </c>
      <c r="V67" s="65" t="str">
        <f>IF(AL62="","",AL62)</f>
        <v/>
      </c>
      <c r="W67" s="65" t="str">
        <f>IF(AM62="","",AM62)</f>
        <v/>
      </c>
      <c r="X67" s="357"/>
      <c r="Y67" s="353"/>
      <c r="Z67" s="359"/>
      <c r="AA67" s="65">
        <f>IF(AI64="","",AI64)</f>
        <v>3</v>
      </c>
      <c r="AB67" s="65">
        <f>IF(AJ64="","",AJ64)</f>
        <v>3</v>
      </c>
      <c r="AC67" s="65">
        <f>IF(AK64="","",AK64)</f>
        <v>3</v>
      </c>
      <c r="AD67" s="65" t="str">
        <f>IF(AL64="","",AL64)</f>
        <v/>
      </c>
      <c r="AE67" s="65" t="str">
        <f>IF(AM64="","",AM64)</f>
        <v/>
      </c>
      <c r="AF67" s="364"/>
      <c r="AG67" s="365"/>
      <c r="AH67" s="365"/>
      <c r="AI67" s="365"/>
      <c r="AJ67" s="365"/>
      <c r="AK67" s="365"/>
      <c r="AL67" s="365"/>
      <c r="AM67" s="366"/>
      <c r="AN67" s="343"/>
      <c r="AO67" s="345"/>
      <c r="AP67" s="347"/>
      <c r="AQ67" s="66"/>
      <c r="AR67" s="66"/>
      <c r="AS67" s="66"/>
      <c r="AT67" s="66"/>
      <c r="AU67" s="67"/>
      <c r="AV67" s="349"/>
      <c r="AW67" s="351"/>
      <c r="AX67" s="351"/>
      <c r="AY67" s="331"/>
      <c r="AZ67" s="333"/>
      <c r="BA67" s="339" t="str">
        <f>IF(BC66=0,"-",BA66/BC66)</f>
        <v>-</v>
      </c>
      <c r="BB67" s="340"/>
      <c r="BC67" s="341"/>
      <c r="BD67" s="340">
        <f>IF(BF66=0,"-",BD66/BF66)</f>
        <v>2.1739130434782608</v>
      </c>
      <c r="BE67" s="340"/>
      <c r="BF67" s="340"/>
      <c r="BG67" s="335"/>
      <c r="BH67" s="452"/>
      <c r="BI67" s="68"/>
      <c r="BJ67" s="69"/>
      <c r="BK67" s="69"/>
      <c r="BL67" s="69"/>
      <c r="BM67" s="70"/>
      <c r="BN67" s="69"/>
      <c r="BO67" s="70"/>
      <c r="BP67" s="69"/>
      <c r="BQ67" s="71"/>
      <c r="BR67" s="69"/>
      <c r="BS67" s="69"/>
      <c r="BT67" s="69"/>
    </row>
    <row r="68" spans="1:75" ht="17.399999999999999" customHeight="1" thickBot="1">
      <c r="A68" s="99"/>
      <c r="B68" s="100"/>
      <c r="C68" s="100"/>
      <c r="D68" s="101"/>
      <c r="F68" s="102"/>
    </row>
    <row r="69" spans="1:75" ht="17.399999999999999" customHeight="1">
      <c r="A69" s="439" t="s">
        <v>1</v>
      </c>
      <c r="B69" s="441" t="s">
        <v>2</v>
      </c>
      <c r="C69" s="442"/>
      <c r="D69" s="443"/>
      <c r="E69" s="447" t="s">
        <v>32</v>
      </c>
      <c r="F69" s="448"/>
      <c r="G69" s="449"/>
      <c r="H69" s="422">
        <v>1</v>
      </c>
      <c r="I69" s="423"/>
      <c r="J69" s="423"/>
      <c r="K69" s="423"/>
      <c r="L69" s="423"/>
      <c r="M69" s="423"/>
      <c r="N69" s="423"/>
      <c r="O69" s="423"/>
      <c r="P69" s="422">
        <v>2</v>
      </c>
      <c r="Q69" s="423"/>
      <c r="R69" s="423"/>
      <c r="S69" s="423"/>
      <c r="T69" s="423"/>
      <c r="U69" s="423"/>
      <c r="V69" s="423"/>
      <c r="W69" s="424"/>
      <c r="X69" s="422">
        <v>3</v>
      </c>
      <c r="Y69" s="423"/>
      <c r="Z69" s="423"/>
      <c r="AA69" s="423"/>
      <c r="AB69" s="423"/>
      <c r="AC69" s="423"/>
      <c r="AD69" s="423"/>
      <c r="AE69" s="424"/>
      <c r="AF69" s="422">
        <v>4</v>
      </c>
      <c r="AG69" s="423"/>
      <c r="AH69" s="423"/>
      <c r="AI69" s="423"/>
      <c r="AJ69" s="423"/>
      <c r="AK69" s="423"/>
      <c r="AL69" s="423"/>
      <c r="AM69" s="424"/>
      <c r="AN69" s="422">
        <v>5</v>
      </c>
      <c r="AO69" s="423"/>
      <c r="AP69" s="423"/>
      <c r="AQ69" s="423"/>
      <c r="AR69" s="423"/>
      <c r="AS69" s="423"/>
      <c r="AT69" s="423"/>
      <c r="AU69" s="424"/>
      <c r="AV69" s="9"/>
      <c r="AW69" s="9"/>
      <c r="AX69" s="9"/>
      <c r="AY69" s="9"/>
      <c r="AZ69" s="428" t="s">
        <v>4</v>
      </c>
      <c r="BA69" s="430" t="s">
        <v>5</v>
      </c>
      <c r="BB69" s="431"/>
      <c r="BC69" s="432"/>
      <c r="BD69" s="430" t="s">
        <v>6</v>
      </c>
      <c r="BE69" s="431"/>
      <c r="BF69" s="432"/>
      <c r="BG69" s="433" t="s">
        <v>7</v>
      </c>
      <c r="BH69" s="435" t="s">
        <v>7</v>
      </c>
      <c r="BI69" s="69"/>
      <c r="BJ69" s="69"/>
      <c r="BK69" s="69"/>
      <c r="BL69" s="69"/>
      <c r="BM69" s="70"/>
      <c r="BN69" s="69"/>
      <c r="BO69" s="70"/>
      <c r="BP69" s="69"/>
      <c r="BQ69" s="71"/>
      <c r="BR69" s="69"/>
      <c r="BS69" s="69"/>
      <c r="BT69" s="69"/>
    </row>
    <row r="70" spans="1:75" ht="17.399999999999999" customHeight="1" thickBot="1">
      <c r="A70" s="440"/>
      <c r="B70" s="444"/>
      <c r="C70" s="445"/>
      <c r="D70" s="446"/>
      <c r="E70" s="10" t="s">
        <v>8</v>
      </c>
      <c r="F70" s="408" t="s">
        <v>9</v>
      </c>
      <c r="G70" s="456"/>
      <c r="H70" s="425"/>
      <c r="I70" s="426"/>
      <c r="J70" s="426"/>
      <c r="K70" s="426"/>
      <c r="L70" s="426"/>
      <c r="M70" s="426"/>
      <c r="N70" s="426"/>
      <c r="O70" s="426"/>
      <c r="P70" s="425"/>
      <c r="Q70" s="426"/>
      <c r="R70" s="426"/>
      <c r="S70" s="426"/>
      <c r="T70" s="426"/>
      <c r="U70" s="426"/>
      <c r="V70" s="426"/>
      <c r="W70" s="427"/>
      <c r="X70" s="425"/>
      <c r="Y70" s="426"/>
      <c r="Z70" s="426"/>
      <c r="AA70" s="426"/>
      <c r="AB70" s="426"/>
      <c r="AC70" s="426"/>
      <c r="AD70" s="426"/>
      <c r="AE70" s="427"/>
      <c r="AF70" s="425"/>
      <c r="AG70" s="426"/>
      <c r="AH70" s="426"/>
      <c r="AI70" s="426"/>
      <c r="AJ70" s="426"/>
      <c r="AK70" s="426"/>
      <c r="AL70" s="426"/>
      <c r="AM70" s="427"/>
      <c r="AN70" s="425"/>
      <c r="AO70" s="426"/>
      <c r="AP70" s="426"/>
      <c r="AQ70" s="426"/>
      <c r="AR70" s="426"/>
      <c r="AS70" s="426"/>
      <c r="AT70" s="426"/>
      <c r="AU70" s="427"/>
      <c r="AV70" s="11"/>
      <c r="AW70" s="11"/>
      <c r="AX70" s="11"/>
      <c r="AY70" s="11"/>
      <c r="AZ70" s="429"/>
      <c r="BA70" s="413" t="s">
        <v>10</v>
      </c>
      <c r="BB70" s="414"/>
      <c r="BC70" s="415"/>
      <c r="BD70" s="413" t="s">
        <v>10</v>
      </c>
      <c r="BE70" s="414"/>
      <c r="BF70" s="415"/>
      <c r="BG70" s="434"/>
      <c r="BH70" s="435"/>
      <c r="BI70" s="74" t="s">
        <v>11</v>
      </c>
      <c r="BJ70" s="12" t="s">
        <v>25</v>
      </c>
      <c r="BK70" s="12" t="s">
        <v>2</v>
      </c>
      <c r="BL70" s="12" t="s">
        <v>1</v>
      </c>
      <c r="BM70" s="12" t="s">
        <v>13</v>
      </c>
      <c r="BN70" s="12" t="s">
        <v>14</v>
      </c>
      <c r="BO70" s="12" t="s">
        <v>13</v>
      </c>
      <c r="BP70" s="12" t="s">
        <v>15</v>
      </c>
      <c r="BQ70" s="416" t="s">
        <v>16</v>
      </c>
      <c r="BR70" s="417"/>
      <c r="BS70" s="12" t="s">
        <v>17</v>
      </c>
      <c r="BT70" s="12" t="s">
        <v>18</v>
      </c>
      <c r="BU70" s="12" t="s">
        <v>23</v>
      </c>
    </row>
    <row r="71" spans="1:75" ht="17.399999999999999" customHeight="1" thickBot="1">
      <c r="A71" s="13"/>
      <c r="B71" s="14">
        <v>1</v>
      </c>
      <c r="C71" s="15" t="s">
        <v>19</v>
      </c>
      <c r="D71" s="16">
        <v>3</v>
      </c>
      <c r="E71" s="75">
        <v>1</v>
      </c>
      <c r="F71" s="369" t="str">
        <f>IF(E72="","",VLOOKUP(E72,[2]lista_te!$B$8:$D$61,3,FALSE))</f>
        <v>KLOCEK Krzysztof</v>
      </c>
      <c r="G71" s="454"/>
      <c r="H71" s="418"/>
      <c r="I71" s="418"/>
      <c r="J71" s="418"/>
      <c r="K71" s="418"/>
      <c r="L71" s="418"/>
      <c r="M71" s="418"/>
      <c r="N71" s="418"/>
      <c r="O71" s="419"/>
      <c r="P71" s="401">
        <v>3</v>
      </c>
      <c r="Q71" s="402" t="s">
        <v>20</v>
      </c>
      <c r="R71" s="403">
        <v>0</v>
      </c>
      <c r="S71" s="17">
        <v>11</v>
      </c>
      <c r="T71" s="17">
        <v>11</v>
      </c>
      <c r="U71" s="17">
        <v>11</v>
      </c>
      <c r="V71" s="17"/>
      <c r="W71" s="17"/>
      <c r="X71" s="401">
        <v>3</v>
      </c>
      <c r="Y71" s="402" t="s">
        <v>20</v>
      </c>
      <c r="Z71" s="403">
        <v>0</v>
      </c>
      <c r="AA71" s="17">
        <v>11</v>
      </c>
      <c r="AB71" s="17">
        <v>11</v>
      </c>
      <c r="AC71" s="17">
        <v>11</v>
      </c>
      <c r="AD71" s="17"/>
      <c r="AE71" s="17"/>
      <c r="AF71" s="401">
        <v>3</v>
      </c>
      <c r="AG71" s="402" t="s">
        <v>20</v>
      </c>
      <c r="AH71" s="407">
        <v>0</v>
      </c>
      <c r="AI71" s="17">
        <v>11</v>
      </c>
      <c r="AJ71" s="17">
        <v>11</v>
      </c>
      <c r="AK71" s="17">
        <v>11</v>
      </c>
      <c r="AL71" s="17"/>
      <c r="AM71" s="17"/>
      <c r="AN71" s="401"/>
      <c r="AO71" s="402" t="s">
        <v>20</v>
      </c>
      <c r="AP71" s="403"/>
      <c r="AQ71" s="17"/>
      <c r="AR71" s="17"/>
      <c r="AS71" s="17"/>
      <c r="AT71" s="17"/>
      <c r="AU71" s="18"/>
      <c r="AV71" s="405">
        <f>IF(P71="",0,IF(P71=3,2,1))</f>
        <v>2</v>
      </c>
      <c r="AW71" s="406">
        <f>IF(X71="",0,IF(X71=3,2,1))</f>
        <v>2</v>
      </c>
      <c r="AX71" s="406">
        <f>IF(AF71="",0,IF(AF71=3,2,1))</f>
        <v>2</v>
      </c>
      <c r="AY71" s="398">
        <f>IF(AN71="",0,IF(AN71=3,2,1))</f>
        <v>0</v>
      </c>
      <c r="AZ71" s="399">
        <f>SUM(AV71:AY72)</f>
        <v>6</v>
      </c>
      <c r="BA71" s="19">
        <f>SUM(P71,X71,AF71,AN71)</f>
        <v>9</v>
      </c>
      <c r="BB71" s="20" t="s">
        <v>20</v>
      </c>
      <c r="BC71" s="21">
        <f>SUM(R71,Z71,AH71,AP71)</f>
        <v>0</v>
      </c>
      <c r="BD71" s="22">
        <f>SUM(S71:W71,AA71:AE71,AI71:AM71,AQ71:AU71)</f>
        <v>99</v>
      </c>
      <c r="BE71" s="23" t="s">
        <v>20</v>
      </c>
      <c r="BF71" s="24">
        <f>SUM(S72:W72,AA72:AE72,AI72:AM72,AQ72:AU72)</f>
        <v>43</v>
      </c>
      <c r="BG71" s="400">
        <v>1</v>
      </c>
      <c r="BH71" s="455">
        <f>IF(AZ71&lt;&gt;0,RANK(AZ71,AZ71:AZ80),"")</f>
        <v>1</v>
      </c>
      <c r="BI71" s="25">
        <v>131</v>
      </c>
      <c r="BJ71" s="26">
        <v>1</v>
      </c>
      <c r="BK71" s="26" t="str">
        <f t="shared" ref="BK71:BK76" si="40">CONCATENATE(B71,C71,D71)</f>
        <v>1-3</v>
      </c>
      <c r="BL71" s="26" t="str">
        <f t="shared" ref="BL71:BL76" si="41">CONCATENATE("stół ",A71)</f>
        <v xml:space="preserve">stół </v>
      </c>
      <c r="BM71" s="27">
        <f t="shared" ref="BM71:BM76" si="42">B71</f>
        <v>1</v>
      </c>
      <c r="BN71" s="26" t="str">
        <f>VLOOKUP(BM71,$BS$71:$BT$75,2,FALSE)</f>
        <v>KLOCEK Krzysztof</v>
      </c>
      <c r="BO71" s="27">
        <f t="shared" ref="BO71:BO76" si="43">D71</f>
        <v>3</v>
      </c>
      <c r="BP71" s="26" t="str">
        <f>VLOOKUP(BO71,$BS$71:$BT$75,2,FALSE)</f>
        <v>MATYKA Dominik</v>
      </c>
      <c r="BQ71" s="25">
        <v>6</v>
      </c>
      <c r="BR71" s="26" t="str">
        <f>$E$69</f>
        <v>grupa F</v>
      </c>
      <c r="BS71" s="26">
        <v>1</v>
      </c>
      <c r="BT71" s="28" t="str">
        <f>F71</f>
        <v>KLOCEK Krzysztof</v>
      </c>
      <c r="BU71" s="76" t="str">
        <f>BT72</f>
        <v>BOCHNIEWICZ Krzysztof</v>
      </c>
      <c r="BV71" s="2">
        <f>BG71</f>
        <v>1</v>
      </c>
      <c r="BW71" s="2" t="str">
        <f>BT71</f>
        <v>KLOCEK Krzysztof</v>
      </c>
    </row>
    <row r="72" spans="1:75" ht="17.399999999999999" customHeight="1" thickBot="1">
      <c r="A72" s="13"/>
      <c r="B72" s="30">
        <v>2</v>
      </c>
      <c r="C72" s="31" t="s">
        <v>19</v>
      </c>
      <c r="D72" s="32">
        <v>4</v>
      </c>
      <c r="E72" s="77">
        <v>6</v>
      </c>
      <c r="F72" s="337" t="str">
        <f>IF(E72="","",VLOOKUP(F71,[2]lista_te!$D$8:$G$61,4,FALSE))</f>
        <v>Łętownia</v>
      </c>
      <c r="G72" s="453"/>
      <c r="H72" s="420"/>
      <c r="I72" s="420"/>
      <c r="J72" s="420"/>
      <c r="K72" s="420"/>
      <c r="L72" s="420"/>
      <c r="M72" s="420"/>
      <c r="N72" s="420"/>
      <c r="O72" s="421"/>
      <c r="P72" s="379"/>
      <c r="Q72" s="380"/>
      <c r="R72" s="381"/>
      <c r="S72" s="33">
        <v>5</v>
      </c>
      <c r="T72" s="33">
        <v>4</v>
      </c>
      <c r="U72" s="33">
        <v>5</v>
      </c>
      <c r="V72" s="33"/>
      <c r="W72" s="33"/>
      <c r="X72" s="384"/>
      <c r="Y72" s="385"/>
      <c r="Z72" s="404"/>
      <c r="AA72" s="36">
        <v>6</v>
      </c>
      <c r="AB72" s="36">
        <v>3</v>
      </c>
      <c r="AC72" s="36">
        <v>3</v>
      </c>
      <c r="AD72" s="36"/>
      <c r="AE72" s="36"/>
      <c r="AF72" s="379"/>
      <c r="AG72" s="380"/>
      <c r="AH72" s="387"/>
      <c r="AI72" s="36">
        <v>5</v>
      </c>
      <c r="AJ72" s="36">
        <v>5</v>
      </c>
      <c r="AK72" s="36">
        <v>7</v>
      </c>
      <c r="AL72" s="36"/>
      <c r="AM72" s="36"/>
      <c r="AN72" s="384"/>
      <c r="AO72" s="385"/>
      <c r="AP72" s="404"/>
      <c r="AQ72" s="36"/>
      <c r="AR72" s="36"/>
      <c r="AS72" s="36"/>
      <c r="AT72" s="36"/>
      <c r="AU72" s="37"/>
      <c r="AV72" s="348"/>
      <c r="AW72" s="350"/>
      <c r="AX72" s="350"/>
      <c r="AY72" s="330"/>
      <c r="AZ72" s="332"/>
      <c r="BA72" s="376" t="str">
        <f>IF(BC71=0,"-",BA71/BC71)</f>
        <v>-</v>
      </c>
      <c r="BB72" s="377"/>
      <c r="BC72" s="378"/>
      <c r="BD72" s="377">
        <f>IF(BF71=0,"-",BD71/BF71)</f>
        <v>2.3023255813953489</v>
      </c>
      <c r="BE72" s="377"/>
      <c r="BF72" s="377"/>
      <c r="BG72" s="334"/>
      <c r="BH72" s="455"/>
      <c r="BI72" s="25">
        <v>132</v>
      </c>
      <c r="BJ72" s="26">
        <v>2</v>
      </c>
      <c r="BK72" s="26" t="str">
        <f t="shared" si="40"/>
        <v>2-4</v>
      </c>
      <c r="BL72" s="26" t="str">
        <f t="shared" si="41"/>
        <v xml:space="preserve">stół </v>
      </c>
      <c r="BM72" s="27">
        <f t="shared" si="42"/>
        <v>2</v>
      </c>
      <c r="BN72" s="26" t="str">
        <f t="shared" ref="BN72:BN76" si="44">VLOOKUP(BM72,$BS$71:$BT$75,2,FALSE)</f>
        <v>BOCHNIEWICZ Krzysztof</v>
      </c>
      <c r="BO72" s="27">
        <f t="shared" si="43"/>
        <v>4</v>
      </c>
      <c r="BP72" s="26" t="str">
        <f t="shared" ref="BP72:BP76" si="45">VLOOKUP(BO72,$BS$71:$BT$75,2,FALSE)</f>
        <v>ZYCH Tadeusz</v>
      </c>
      <c r="BQ72" s="25">
        <v>6</v>
      </c>
      <c r="BR72" s="26" t="str">
        <f t="shared" ref="BR72:BR76" si="46">$E$69</f>
        <v>grupa F</v>
      </c>
      <c r="BS72" s="26">
        <v>2</v>
      </c>
      <c r="BT72" s="28" t="str">
        <f>F73</f>
        <v>BOCHNIEWICZ Krzysztof</v>
      </c>
      <c r="BU72" s="76" t="str">
        <f>BT73</f>
        <v>MATYKA Dominik</v>
      </c>
      <c r="BV72" s="2">
        <f>BG73</f>
        <v>3</v>
      </c>
      <c r="BW72" s="2" t="str">
        <f t="shared" ref="BW72:BW74" si="47">BT72</f>
        <v>BOCHNIEWICZ Krzysztof</v>
      </c>
    </row>
    <row r="73" spans="1:75" ht="17.399999999999999" customHeight="1" thickBot="1">
      <c r="A73" s="13"/>
      <c r="B73" s="30">
        <v>1</v>
      </c>
      <c r="C73" s="31" t="s">
        <v>19</v>
      </c>
      <c r="D73" s="32">
        <v>2</v>
      </c>
      <c r="E73" s="78">
        <v>2</v>
      </c>
      <c r="F73" s="369" t="str">
        <f>IF(E74="","",VLOOKUP(E74,[2]lista_te!$B$8:$D$61,3,FALSE))</f>
        <v>BOCHNIEWICZ Krzysztof</v>
      </c>
      <c r="G73" s="454"/>
      <c r="H73" s="371">
        <f>IF(R71="","",R71)</f>
        <v>0</v>
      </c>
      <c r="I73" s="352" t="s">
        <v>20</v>
      </c>
      <c r="J73" s="354">
        <f>IF(P71="","",P71)</f>
        <v>3</v>
      </c>
      <c r="K73" s="38">
        <f>IF(S72="","",S72)</f>
        <v>5</v>
      </c>
      <c r="L73" s="38">
        <f>IF(T72="","",T72)</f>
        <v>4</v>
      </c>
      <c r="M73" s="38">
        <f>IF(U72="","",U72)</f>
        <v>5</v>
      </c>
      <c r="N73" s="38" t="str">
        <f>IF(V72="","",V72)</f>
        <v/>
      </c>
      <c r="O73" s="38" t="str">
        <f>IF(W72="","",W72)</f>
        <v/>
      </c>
      <c r="P73" s="397"/>
      <c r="Q73" s="397"/>
      <c r="R73" s="397"/>
      <c r="S73" s="397"/>
      <c r="T73" s="397"/>
      <c r="U73" s="397"/>
      <c r="V73" s="397"/>
      <c r="W73" s="397"/>
      <c r="X73" s="342">
        <v>3</v>
      </c>
      <c r="Y73" s="344" t="s">
        <v>20</v>
      </c>
      <c r="Z73" s="346">
        <v>0</v>
      </c>
      <c r="AA73" s="33">
        <v>11</v>
      </c>
      <c r="AB73" s="33">
        <v>11</v>
      </c>
      <c r="AC73" s="33">
        <v>11</v>
      </c>
      <c r="AD73" s="33"/>
      <c r="AE73" s="33"/>
      <c r="AF73" s="342">
        <v>0</v>
      </c>
      <c r="AG73" s="344" t="s">
        <v>20</v>
      </c>
      <c r="AH73" s="395">
        <v>3</v>
      </c>
      <c r="AI73" s="33">
        <v>3</v>
      </c>
      <c r="AJ73" s="33">
        <v>7</v>
      </c>
      <c r="AK73" s="33">
        <v>8</v>
      </c>
      <c r="AL73" s="33"/>
      <c r="AM73" s="33"/>
      <c r="AN73" s="342"/>
      <c r="AO73" s="344" t="s">
        <v>20</v>
      </c>
      <c r="AP73" s="346"/>
      <c r="AQ73" s="33"/>
      <c r="AR73" s="33"/>
      <c r="AS73" s="33"/>
      <c r="AT73" s="33"/>
      <c r="AU73" s="39"/>
      <c r="AV73" s="393">
        <f>IF(H73="",0,IF(H73=3,2,1))</f>
        <v>1</v>
      </c>
      <c r="AW73" s="394">
        <f>IF(X73="",0,IF(X73=3,2,1))</f>
        <v>2</v>
      </c>
      <c r="AX73" s="394">
        <f>IF(AF73="",0,IF(AF73=3,2,1))</f>
        <v>1</v>
      </c>
      <c r="AY73" s="392">
        <f>IF(AN73="",0,IF(AN73=3,2,1))</f>
        <v>0</v>
      </c>
      <c r="AZ73" s="332">
        <f>SUM(AV73:AY74)</f>
        <v>4</v>
      </c>
      <c r="BA73" s="40">
        <f>SUM(H73,X73,AF73,AN73)</f>
        <v>3</v>
      </c>
      <c r="BB73" s="41" t="s">
        <v>20</v>
      </c>
      <c r="BC73" s="42">
        <f>SUM(J73,Z73,AH73,AP73)</f>
        <v>6</v>
      </c>
      <c r="BD73" s="43">
        <f>SUM(K73:O73,AA73:AE73,AI73:AM73,AQ73:AU73)</f>
        <v>65</v>
      </c>
      <c r="BE73" s="44" t="s">
        <v>20</v>
      </c>
      <c r="BF73" s="45">
        <f>SUM(K74:O74,AA74:AE74,AI74:AM74,AQ74:AU74)</f>
        <v>87</v>
      </c>
      <c r="BG73" s="334">
        <v>3</v>
      </c>
      <c r="BH73" s="455">
        <f>IF(AZ73&lt;&gt;0,RANK(AZ73,AZ71:AZ80),"")</f>
        <v>3</v>
      </c>
      <c r="BI73" s="25">
        <v>133</v>
      </c>
      <c r="BJ73" s="26">
        <v>3</v>
      </c>
      <c r="BK73" s="26" t="str">
        <f t="shared" si="40"/>
        <v>1-2</v>
      </c>
      <c r="BL73" s="26" t="str">
        <f t="shared" si="41"/>
        <v xml:space="preserve">stół </v>
      </c>
      <c r="BM73" s="27">
        <f t="shared" si="42"/>
        <v>1</v>
      </c>
      <c r="BN73" s="26" t="str">
        <f t="shared" si="44"/>
        <v>KLOCEK Krzysztof</v>
      </c>
      <c r="BO73" s="27">
        <f t="shared" si="43"/>
        <v>2</v>
      </c>
      <c r="BP73" s="26" t="str">
        <f t="shared" si="45"/>
        <v>BOCHNIEWICZ Krzysztof</v>
      </c>
      <c r="BQ73" s="25">
        <v>6</v>
      </c>
      <c r="BR73" s="26" t="str">
        <f t="shared" si="46"/>
        <v>grupa F</v>
      </c>
      <c r="BS73" s="26">
        <v>3</v>
      </c>
      <c r="BT73" s="28" t="str">
        <f>F75</f>
        <v>MATYKA Dominik</v>
      </c>
      <c r="BU73" s="76" t="str">
        <f>BT74</f>
        <v>ZYCH Tadeusz</v>
      </c>
      <c r="BV73" s="2">
        <f>BG75</f>
        <v>4</v>
      </c>
      <c r="BW73" s="2" t="str">
        <f t="shared" si="47"/>
        <v>MATYKA Dominik</v>
      </c>
    </row>
    <row r="74" spans="1:75" ht="17.399999999999999" customHeight="1" thickBot="1">
      <c r="A74" s="13"/>
      <c r="B74" s="30">
        <v>3</v>
      </c>
      <c r="C74" s="31" t="s">
        <v>19</v>
      </c>
      <c r="D74" s="46">
        <v>4</v>
      </c>
      <c r="E74" s="77">
        <v>19</v>
      </c>
      <c r="F74" s="337" t="str">
        <f>IF(E74="","",VLOOKUP(F73,[2]lista_te!$D$8:$G$61,4,FALSE))</f>
        <v>Tarnobrzeg</v>
      </c>
      <c r="G74" s="453"/>
      <c r="H74" s="396"/>
      <c r="I74" s="382"/>
      <c r="J74" s="383"/>
      <c r="K74" s="38">
        <f>IF(S71="","",S71)</f>
        <v>11</v>
      </c>
      <c r="L74" s="38">
        <f>IF(T71="","",T71)</f>
        <v>11</v>
      </c>
      <c r="M74" s="38">
        <f>IF(U71="","",U71)</f>
        <v>11</v>
      </c>
      <c r="N74" s="38" t="str">
        <f>IF(V71="","",V71)</f>
        <v/>
      </c>
      <c r="O74" s="38" t="str">
        <f>IF(W71="","",W71)</f>
        <v/>
      </c>
      <c r="P74" s="397"/>
      <c r="Q74" s="397"/>
      <c r="R74" s="397"/>
      <c r="S74" s="397"/>
      <c r="T74" s="397"/>
      <c r="U74" s="397"/>
      <c r="V74" s="397"/>
      <c r="W74" s="397"/>
      <c r="X74" s="379"/>
      <c r="Y74" s="380"/>
      <c r="Z74" s="381"/>
      <c r="AA74" s="33">
        <v>9</v>
      </c>
      <c r="AB74" s="33">
        <v>5</v>
      </c>
      <c r="AC74" s="33">
        <v>7</v>
      </c>
      <c r="AD74" s="33"/>
      <c r="AE74" s="33"/>
      <c r="AF74" s="379"/>
      <c r="AG74" s="380"/>
      <c r="AH74" s="387"/>
      <c r="AI74" s="33">
        <v>11</v>
      </c>
      <c r="AJ74" s="33">
        <v>11</v>
      </c>
      <c r="AK74" s="33">
        <v>11</v>
      </c>
      <c r="AL74" s="33"/>
      <c r="AM74" s="33"/>
      <c r="AN74" s="379"/>
      <c r="AO74" s="380"/>
      <c r="AP74" s="381"/>
      <c r="AQ74" s="33"/>
      <c r="AR74" s="33"/>
      <c r="AS74" s="33"/>
      <c r="AT74" s="33"/>
      <c r="AU74" s="39"/>
      <c r="AV74" s="393"/>
      <c r="AW74" s="394"/>
      <c r="AX74" s="394"/>
      <c r="AY74" s="392"/>
      <c r="AZ74" s="332"/>
      <c r="BA74" s="376">
        <f>IF(BC73=0,"-",BA73/BC73)</f>
        <v>0.5</v>
      </c>
      <c r="BB74" s="377"/>
      <c r="BC74" s="378"/>
      <c r="BD74" s="377">
        <f>IF(BF73=0,"-",BD73/BF73)</f>
        <v>0.74712643678160917</v>
      </c>
      <c r="BE74" s="377"/>
      <c r="BF74" s="377"/>
      <c r="BG74" s="334"/>
      <c r="BH74" s="455"/>
      <c r="BI74" s="25">
        <v>134</v>
      </c>
      <c r="BJ74" s="26">
        <v>4</v>
      </c>
      <c r="BK74" s="26" t="str">
        <f t="shared" si="40"/>
        <v>3-4</v>
      </c>
      <c r="BL74" s="26" t="str">
        <f t="shared" si="41"/>
        <v xml:space="preserve">stół </v>
      </c>
      <c r="BM74" s="27">
        <f t="shared" si="42"/>
        <v>3</v>
      </c>
      <c r="BN74" s="26" t="str">
        <f t="shared" si="44"/>
        <v>MATYKA Dominik</v>
      </c>
      <c r="BO74" s="27">
        <f t="shared" si="43"/>
        <v>4</v>
      </c>
      <c r="BP74" s="26" t="str">
        <f t="shared" si="45"/>
        <v>ZYCH Tadeusz</v>
      </c>
      <c r="BQ74" s="25">
        <v>6</v>
      </c>
      <c r="BR74" s="26" t="str">
        <f t="shared" si="46"/>
        <v>grupa F</v>
      </c>
      <c r="BS74" s="26">
        <v>4</v>
      </c>
      <c r="BT74" s="28" t="str">
        <f>F77</f>
        <v>ZYCH Tadeusz</v>
      </c>
      <c r="BU74" s="76" t="str">
        <f>BT71</f>
        <v>KLOCEK Krzysztof</v>
      </c>
      <c r="BV74" s="2">
        <f>BG77</f>
        <v>2</v>
      </c>
      <c r="BW74" s="2" t="str">
        <f t="shared" si="47"/>
        <v>ZYCH Tadeusz</v>
      </c>
    </row>
    <row r="75" spans="1:75" ht="17.399999999999999" customHeight="1" thickBot="1">
      <c r="A75" s="13"/>
      <c r="B75" s="30">
        <v>1</v>
      </c>
      <c r="C75" s="31" t="s">
        <v>19</v>
      </c>
      <c r="D75" s="46">
        <v>4</v>
      </c>
      <c r="E75" s="78">
        <v>3</v>
      </c>
      <c r="F75" s="369" t="str">
        <f>IF(E76="","",VLOOKUP(E76,[2]lista_te!$B$8:$D$61,3,FALSE))</f>
        <v>MATYKA Dominik</v>
      </c>
      <c r="G75" s="454"/>
      <c r="H75" s="388">
        <f>IF(Z71="","",Z71)</f>
        <v>0</v>
      </c>
      <c r="I75" s="389" t="s">
        <v>20</v>
      </c>
      <c r="J75" s="390">
        <f>IF(X71="","",X71)</f>
        <v>3</v>
      </c>
      <c r="K75" s="50">
        <f>IF(AA72="","",AA72)</f>
        <v>6</v>
      </c>
      <c r="L75" s="50">
        <f>IF(AB72="","",AB72)</f>
        <v>3</v>
      </c>
      <c r="M75" s="50">
        <f>IF(AC72="","",AC72)</f>
        <v>3</v>
      </c>
      <c r="N75" s="50" t="str">
        <f>IF(AD72="","",AD72)</f>
        <v/>
      </c>
      <c r="O75" s="51" t="str">
        <f>IF(AE72="","",AE72)</f>
        <v/>
      </c>
      <c r="P75" s="356">
        <f>IF(Z73="","",Z73)</f>
        <v>0</v>
      </c>
      <c r="Q75" s="352" t="s">
        <v>20</v>
      </c>
      <c r="R75" s="354">
        <f>IF(X73="","",X73)</f>
        <v>3</v>
      </c>
      <c r="S75" s="38">
        <f>IF(AA74="","",AA74)</f>
        <v>9</v>
      </c>
      <c r="T75" s="38">
        <f>IF(AB74="","",AB74)</f>
        <v>5</v>
      </c>
      <c r="U75" s="38">
        <f>IF(AC74="","",AC74)</f>
        <v>7</v>
      </c>
      <c r="V75" s="38" t="str">
        <f>IF(AD74="","",AD74)</f>
        <v/>
      </c>
      <c r="W75" s="38" t="str">
        <f>IF(AE74="","",AE74)</f>
        <v/>
      </c>
      <c r="X75" s="361"/>
      <c r="Y75" s="361"/>
      <c r="Z75" s="361"/>
      <c r="AA75" s="361"/>
      <c r="AB75" s="361"/>
      <c r="AC75" s="361"/>
      <c r="AD75" s="361"/>
      <c r="AE75" s="361"/>
      <c r="AF75" s="384">
        <v>0</v>
      </c>
      <c r="AG75" s="385" t="s">
        <v>20</v>
      </c>
      <c r="AH75" s="386">
        <v>3</v>
      </c>
      <c r="AI75" s="52">
        <v>5</v>
      </c>
      <c r="AJ75" s="52">
        <v>8</v>
      </c>
      <c r="AK75" s="52">
        <v>3</v>
      </c>
      <c r="AL75" s="52"/>
      <c r="AM75" s="52"/>
      <c r="AN75" s="342"/>
      <c r="AO75" s="344" t="s">
        <v>20</v>
      </c>
      <c r="AP75" s="346"/>
      <c r="AQ75" s="33"/>
      <c r="AR75" s="33"/>
      <c r="AS75" s="33"/>
      <c r="AT75" s="33"/>
      <c r="AU75" s="39"/>
      <c r="AV75" s="348">
        <f>IF(H75="",0,IF(H75=3,2,1))</f>
        <v>1</v>
      </c>
      <c r="AW75" s="350">
        <f>IF(P75="",0,IF(P75=3,2,1))</f>
        <v>1</v>
      </c>
      <c r="AX75" s="350">
        <f>IF(AF75="",0,IF(AF75=3,2,1))</f>
        <v>1</v>
      </c>
      <c r="AY75" s="330">
        <f>IF(AN75="",0,IF(AN75=3,2,1))</f>
        <v>0</v>
      </c>
      <c r="AZ75" s="332">
        <f>SUM(AV75:AY76)</f>
        <v>3</v>
      </c>
      <c r="BA75" s="40">
        <f>SUM(H75,P75,AF75,AN75,)</f>
        <v>0</v>
      </c>
      <c r="BB75" s="41" t="s">
        <v>20</v>
      </c>
      <c r="BC75" s="42">
        <f>SUM(J75,R75,AH75,AP75)</f>
        <v>9</v>
      </c>
      <c r="BD75" s="43">
        <f>SUM(K75:O75,S75:W75,AI75:AM75,AQ75:AU75,)</f>
        <v>49</v>
      </c>
      <c r="BE75" s="44" t="s">
        <v>20</v>
      </c>
      <c r="BF75" s="45">
        <f>SUM(K76:O76,S76:W76,AI76:AM76,AQ76:AU76)</f>
        <v>99</v>
      </c>
      <c r="BG75" s="334">
        <v>4</v>
      </c>
      <c r="BH75" s="455">
        <f>IF(AZ75&lt;&gt;0,RANK(AZ75,AZ71:AZ80),"")</f>
        <v>4</v>
      </c>
      <c r="BI75" s="25">
        <v>135</v>
      </c>
      <c r="BJ75" s="26">
        <v>5</v>
      </c>
      <c r="BK75" s="26" t="str">
        <f t="shared" si="40"/>
        <v>1-4</v>
      </c>
      <c r="BL75" s="26" t="str">
        <f t="shared" si="41"/>
        <v xml:space="preserve">stół </v>
      </c>
      <c r="BM75" s="27">
        <f t="shared" si="42"/>
        <v>1</v>
      </c>
      <c r="BN75" s="26" t="str">
        <f t="shared" si="44"/>
        <v>KLOCEK Krzysztof</v>
      </c>
      <c r="BO75" s="27">
        <f t="shared" si="43"/>
        <v>4</v>
      </c>
      <c r="BP75" s="26" t="str">
        <f t="shared" si="45"/>
        <v>ZYCH Tadeusz</v>
      </c>
      <c r="BQ75" s="25">
        <v>6</v>
      </c>
      <c r="BR75" s="26" t="str">
        <f t="shared" si="46"/>
        <v>grupa F</v>
      </c>
      <c r="BS75" s="26">
        <v>5</v>
      </c>
      <c r="BT75" s="26"/>
      <c r="BU75" s="76" t="str">
        <f>BT73</f>
        <v>MATYKA Dominik</v>
      </c>
    </row>
    <row r="76" spans="1:75" ht="17.399999999999999" customHeight="1" thickBot="1">
      <c r="A76" s="13"/>
      <c r="B76" s="30">
        <v>2</v>
      </c>
      <c r="C76" s="31" t="s">
        <v>19</v>
      </c>
      <c r="D76" s="46">
        <v>3</v>
      </c>
      <c r="E76" s="77">
        <v>30</v>
      </c>
      <c r="F76" s="337" t="str">
        <f>IF(E76="","",VLOOKUP(F75,[2]lista_te!$D$8:$G$61,4,FALSE))</f>
        <v>Grębów</v>
      </c>
      <c r="G76" s="453"/>
      <c r="H76" s="388"/>
      <c r="I76" s="389"/>
      <c r="J76" s="390"/>
      <c r="K76" s="53">
        <f>IF(AA71="","",AA71)</f>
        <v>11</v>
      </c>
      <c r="L76" s="53">
        <f>IF(AB71="","",AB71)</f>
        <v>11</v>
      </c>
      <c r="M76" s="53">
        <f>IF(AC71="","",AC71)</f>
        <v>11</v>
      </c>
      <c r="N76" s="53" t="str">
        <f>IF(AD71="","",AD71)</f>
        <v/>
      </c>
      <c r="O76" s="54" t="str">
        <f>IF(AE71="","",AE71)</f>
        <v/>
      </c>
      <c r="P76" s="391"/>
      <c r="Q76" s="382"/>
      <c r="R76" s="383"/>
      <c r="S76" s="38">
        <f>IF(AA73="","",AA73)</f>
        <v>11</v>
      </c>
      <c r="T76" s="38">
        <f>IF(AB73="","",AB73)</f>
        <v>11</v>
      </c>
      <c r="U76" s="38">
        <f>IF(AC73="","",AC73)</f>
        <v>11</v>
      </c>
      <c r="V76" s="38" t="str">
        <f>IF(AD73="","",AD73)</f>
        <v/>
      </c>
      <c r="W76" s="38" t="str">
        <f>IF(AE73="","",AE73)</f>
        <v/>
      </c>
      <c r="X76" s="361"/>
      <c r="Y76" s="361"/>
      <c r="Z76" s="361"/>
      <c r="AA76" s="361"/>
      <c r="AB76" s="361"/>
      <c r="AC76" s="361"/>
      <c r="AD76" s="361"/>
      <c r="AE76" s="361"/>
      <c r="AF76" s="379"/>
      <c r="AG76" s="380"/>
      <c r="AH76" s="387"/>
      <c r="AI76" s="33">
        <v>11</v>
      </c>
      <c r="AJ76" s="33">
        <v>11</v>
      </c>
      <c r="AK76" s="33">
        <v>11</v>
      </c>
      <c r="AL76" s="33"/>
      <c r="AM76" s="33"/>
      <c r="AN76" s="379"/>
      <c r="AO76" s="380"/>
      <c r="AP76" s="381"/>
      <c r="AQ76" s="33"/>
      <c r="AR76" s="33"/>
      <c r="AS76" s="33"/>
      <c r="AT76" s="33"/>
      <c r="AU76" s="39"/>
      <c r="AV76" s="348"/>
      <c r="AW76" s="350"/>
      <c r="AX76" s="350"/>
      <c r="AY76" s="330"/>
      <c r="AZ76" s="332"/>
      <c r="BA76" s="376">
        <f>IF(BC75=0,"-",BA75/BC75)</f>
        <v>0</v>
      </c>
      <c r="BB76" s="377"/>
      <c r="BC76" s="378"/>
      <c r="BD76" s="377">
        <f>IF(BF75=0,"-",BD75/BF75)</f>
        <v>0.49494949494949497</v>
      </c>
      <c r="BE76" s="377"/>
      <c r="BF76" s="377"/>
      <c r="BG76" s="334"/>
      <c r="BH76" s="455"/>
      <c r="BI76" s="25">
        <v>136</v>
      </c>
      <c r="BJ76" s="26">
        <v>6</v>
      </c>
      <c r="BK76" s="56" t="str">
        <f t="shared" si="40"/>
        <v>2-3</v>
      </c>
      <c r="BL76" s="56" t="str">
        <f t="shared" si="41"/>
        <v xml:space="preserve">stół </v>
      </c>
      <c r="BM76" s="98">
        <f t="shared" si="42"/>
        <v>2</v>
      </c>
      <c r="BN76" s="26" t="str">
        <f t="shared" si="44"/>
        <v>BOCHNIEWICZ Krzysztof</v>
      </c>
      <c r="BO76" s="98">
        <f t="shared" si="43"/>
        <v>3</v>
      </c>
      <c r="BP76" s="26" t="str">
        <f t="shared" si="45"/>
        <v>MATYKA Dominik</v>
      </c>
      <c r="BQ76" s="25">
        <v>6</v>
      </c>
      <c r="BR76" s="26" t="str">
        <f t="shared" si="46"/>
        <v>grupa F</v>
      </c>
      <c r="BS76" s="56"/>
      <c r="BT76" s="56"/>
      <c r="BU76" s="76" t="str">
        <f>BT74</f>
        <v>ZYCH Tadeusz</v>
      </c>
    </row>
    <row r="77" spans="1:75" ht="17.399999999999999" customHeight="1">
      <c r="A77" s="79"/>
      <c r="B77" s="30"/>
      <c r="C77" s="31"/>
      <c r="D77" s="46"/>
      <c r="E77" s="78">
        <v>4</v>
      </c>
      <c r="F77" s="369" t="str">
        <f>IF(E78="","",VLOOKUP(E78,[2]lista_te!$B$8:$D$61,3,FALSE))</f>
        <v>ZYCH Tadeusz</v>
      </c>
      <c r="G77" s="454"/>
      <c r="H77" s="371">
        <f>IF(AH71="","",AH71)</f>
        <v>0</v>
      </c>
      <c r="I77" s="352" t="s">
        <v>20</v>
      </c>
      <c r="J77" s="354">
        <f>IF(AF71="","",AF71)</f>
        <v>3</v>
      </c>
      <c r="K77" s="38">
        <f>IF(AI72="","",AI72)</f>
        <v>5</v>
      </c>
      <c r="L77" s="38">
        <f>IF(AJ72="","",AJ72)</f>
        <v>5</v>
      </c>
      <c r="M77" s="38">
        <f>IF(AK72="","",AK72)</f>
        <v>7</v>
      </c>
      <c r="N77" s="38" t="str">
        <f>IF(AL72="","",AL72)</f>
        <v/>
      </c>
      <c r="O77" s="38" t="str">
        <f>IF(AM72="","",AM72)</f>
        <v/>
      </c>
      <c r="P77" s="356">
        <f>IF(AH73="","",AH73)</f>
        <v>3</v>
      </c>
      <c r="Q77" s="352" t="s">
        <v>20</v>
      </c>
      <c r="R77" s="354">
        <f>IF(AF73="","",AF73)</f>
        <v>0</v>
      </c>
      <c r="S77" s="38">
        <f>IF(AI74="","",AI74)</f>
        <v>11</v>
      </c>
      <c r="T77" s="38">
        <f>IF(AJ74="","",AJ74)</f>
        <v>11</v>
      </c>
      <c r="U77" s="38">
        <f>IF(AK74="","",AK74)</f>
        <v>11</v>
      </c>
      <c r="V77" s="38" t="str">
        <f>IF(AL74="","",AL74)</f>
        <v/>
      </c>
      <c r="W77" s="38" t="str">
        <f>IF(AM74="","",AM74)</f>
        <v/>
      </c>
      <c r="X77" s="356">
        <f>IF(AH75="","",AH75)</f>
        <v>3</v>
      </c>
      <c r="Y77" s="352" t="s">
        <v>20</v>
      </c>
      <c r="Z77" s="358">
        <f>IF(AF75="","",AF75)</f>
        <v>0</v>
      </c>
      <c r="AA77" s="38">
        <f>IF(AI76="","",AI76)</f>
        <v>11</v>
      </c>
      <c r="AB77" s="38">
        <f>IF(AJ76="","",AJ76)</f>
        <v>11</v>
      </c>
      <c r="AC77" s="38">
        <f>IF(AK76="","",AK76)</f>
        <v>11</v>
      </c>
      <c r="AD77" s="38" t="str">
        <f>IF(AL76="","",AL76)</f>
        <v/>
      </c>
      <c r="AE77" s="38" t="str">
        <f>IF(AM76="","",AM76)</f>
        <v/>
      </c>
      <c r="AF77" s="360"/>
      <c r="AG77" s="361"/>
      <c r="AH77" s="361"/>
      <c r="AI77" s="362"/>
      <c r="AJ77" s="362"/>
      <c r="AK77" s="362"/>
      <c r="AL77" s="362"/>
      <c r="AM77" s="363"/>
      <c r="AN77" s="342"/>
      <c r="AO77" s="344" t="s">
        <v>20</v>
      </c>
      <c r="AP77" s="346"/>
      <c r="AQ77" s="33"/>
      <c r="AR77" s="33"/>
      <c r="AS77" s="33"/>
      <c r="AT77" s="33"/>
      <c r="AU77" s="39"/>
      <c r="AV77" s="348">
        <f>IF(H77="",0,IF(H77=3,2,1))</f>
        <v>1</v>
      </c>
      <c r="AW77" s="350">
        <f>IF(P77="",0,IF(P77=3,2,1))</f>
        <v>2</v>
      </c>
      <c r="AX77" s="350">
        <f>IF(X77="",0,IF(X77=3,2,1))</f>
        <v>2</v>
      </c>
      <c r="AY77" s="330">
        <f>IF(AN77="",0,IF(AN77=3,2,1))</f>
        <v>0</v>
      </c>
      <c r="AZ77" s="332">
        <f>SUM(AV77:AY78)</f>
        <v>5</v>
      </c>
      <c r="BA77" s="40">
        <f>SUM(H77,P77,X77,AN77)</f>
        <v>6</v>
      </c>
      <c r="BB77" s="41" t="s">
        <v>20</v>
      </c>
      <c r="BC77" s="42">
        <f>SUM(J77,R77,Z77,AP77)</f>
        <v>3</v>
      </c>
      <c r="BD77" s="43">
        <f>SUM(K77:O77,S77:W77,AA77:AE77,AQ77:AU77)</f>
        <v>83</v>
      </c>
      <c r="BE77" s="44" t="s">
        <v>20</v>
      </c>
      <c r="BF77" s="45">
        <f>SUM(K78:O78,S78:W78,AA78:AE78,AQ78:AU78)</f>
        <v>67</v>
      </c>
      <c r="BG77" s="334">
        <v>2</v>
      </c>
      <c r="BH77" s="452">
        <f>IF(AZ77&lt;&gt;0,RANK(AZ77,AZ71:AZ80),"")</f>
        <v>2</v>
      </c>
      <c r="BI77" s="58"/>
      <c r="BJ77" s="59"/>
      <c r="BK77" s="59"/>
      <c r="BL77" s="59"/>
      <c r="BM77" s="60"/>
      <c r="BN77" s="59"/>
      <c r="BO77" s="60"/>
      <c r="BP77" s="59"/>
      <c r="BQ77" s="61"/>
      <c r="BR77" s="59"/>
      <c r="BS77" s="59"/>
      <c r="BT77" s="59"/>
    </row>
    <row r="78" spans="1:75" ht="17.399999999999999" customHeight="1" thickBot="1">
      <c r="A78" s="80"/>
      <c r="B78" s="62"/>
      <c r="C78" s="63"/>
      <c r="D78" s="64"/>
      <c r="E78" s="81">
        <v>43</v>
      </c>
      <c r="F78" s="337" t="str">
        <f>IF(E78="","",VLOOKUP(F77,[2]lista_te!$D$8:$G$61,4,FALSE))</f>
        <v>Jadachy</v>
      </c>
      <c r="G78" s="453"/>
      <c r="H78" s="372"/>
      <c r="I78" s="353"/>
      <c r="J78" s="355"/>
      <c r="K78" s="65">
        <f>IF(AI71="","",AI71)</f>
        <v>11</v>
      </c>
      <c r="L78" s="65">
        <f>IF(AJ71="","",AJ71)</f>
        <v>11</v>
      </c>
      <c r="M78" s="65">
        <f>IF(AK71="","",AK71)</f>
        <v>11</v>
      </c>
      <c r="N78" s="65" t="str">
        <f>IF(AL71="","",AL71)</f>
        <v/>
      </c>
      <c r="O78" s="65" t="str">
        <f>IF(AM71="","",AM71)</f>
        <v/>
      </c>
      <c r="P78" s="357"/>
      <c r="Q78" s="353"/>
      <c r="R78" s="355"/>
      <c r="S78" s="65">
        <f>IF(AI73="","",AI73)</f>
        <v>3</v>
      </c>
      <c r="T78" s="65">
        <f>IF(AJ73="","",AJ73)</f>
        <v>7</v>
      </c>
      <c r="U78" s="65">
        <f>IF(AK73="","",AK73)</f>
        <v>8</v>
      </c>
      <c r="V78" s="65" t="str">
        <f>IF(AL73="","",AL73)</f>
        <v/>
      </c>
      <c r="W78" s="65" t="str">
        <f>IF(AM73="","",AM73)</f>
        <v/>
      </c>
      <c r="X78" s="357"/>
      <c r="Y78" s="353"/>
      <c r="Z78" s="359"/>
      <c r="AA78" s="65">
        <f>IF(AI75="","",AI75)</f>
        <v>5</v>
      </c>
      <c r="AB78" s="65">
        <f>IF(AJ75="","",AJ75)</f>
        <v>8</v>
      </c>
      <c r="AC78" s="65">
        <f>IF(AK75="","",AK75)</f>
        <v>3</v>
      </c>
      <c r="AD78" s="65" t="str">
        <f>IF(AL75="","",AL75)</f>
        <v/>
      </c>
      <c r="AE78" s="65" t="str">
        <f>IF(AM75="","",AM75)</f>
        <v/>
      </c>
      <c r="AF78" s="364"/>
      <c r="AG78" s="365"/>
      <c r="AH78" s="365"/>
      <c r="AI78" s="365"/>
      <c r="AJ78" s="365"/>
      <c r="AK78" s="365"/>
      <c r="AL78" s="365"/>
      <c r="AM78" s="366"/>
      <c r="AN78" s="343"/>
      <c r="AO78" s="345"/>
      <c r="AP78" s="347"/>
      <c r="AQ78" s="66"/>
      <c r="AR78" s="66"/>
      <c r="AS78" s="66"/>
      <c r="AT78" s="66"/>
      <c r="AU78" s="67"/>
      <c r="AV78" s="349"/>
      <c r="AW78" s="351"/>
      <c r="AX78" s="351"/>
      <c r="AY78" s="331"/>
      <c r="AZ78" s="333"/>
      <c r="BA78" s="339">
        <f>IF(BC77=0,"-",BA77/BC77)</f>
        <v>2</v>
      </c>
      <c r="BB78" s="340"/>
      <c r="BC78" s="341"/>
      <c r="BD78" s="340">
        <f>IF(BF77=0,"-",BD77/BF77)</f>
        <v>1.2388059701492538</v>
      </c>
      <c r="BE78" s="340"/>
      <c r="BF78" s="340"/>
      <c r="BG78" s="335"/>
      <c r="BH78" s="452"/>
      <c r="BI78" s="68"/>
      <c r="BJ78" s="69"/>
      <c r="BK78" s="69"/>
      <c r="BL78" s="69"/>
      <c r="BM78" s="70"/>
      <c r="BN78" s="69"/>
      <c r="BO78" s="70"/>
      <c r="BP78" s="69"/>
      <c r="BQ78" s="71"/>
      <c r="BR78" s="69"/>
      <c r="BS78" s="69"/>
      <c r="BT78" s="69"/>
    </row>
    <row r="79" spans="1:75" ht="17.399999999999999" customHeight="1" thickBot="1">
      <c r="A79" s="99"/>
      <c r="B79" s="100"/>
      <c r="C79" s="100"/>
      <c r="D79" s="101"/>
      <c r="F79" s="102"/>
    </row>
    <row r="80" spans="1:75" ht="17.399999999999999" customHeight="1">
      <c r="A80" s="439" t="s">
        <v>1</v>
      </c>
      <c r="B80" s="441" t="s">
        <v>2</v>
      </c>
      <c r="C80" s="442"/>
      <c r="D80" s="443"/>
      <c r="E80" s="447" t="s">
        <v>33</v>
      </c>
      <c r="F80" s="448"/>
      <c r="G80" s="449"/>
      <c r="H80" s="422">
        <v>1</v>
      </c>
      <c r="I80" s="423"/>
      <c r="J80" s="423"/>
      <c r="K80" s="423"/>
      <c r="L80" s="423"/>
      <c r="M80" s="423"/>
      <c r="N80" s="423"/>
      <c r="O80" s="423"/>
      <c r="P80" s="422">
        <v>2</v>
      </c>
      <c r="Q80" s="423"/>
      <c r="R80" s="423"/>
      <c r="S80" s="423"/>
      <c r="T80" s="423"/>
      <c r="U80" s="423"/>
      <c r="V80" s="423"/>
      <c r="W80" s="424"/>
      <c r="X80" s="422">
        <v>3</v>
      </c>
      <c r="Y80" s="423"/>
      <c r="Z80" s="423"/>
      <c r="AA80" s="423"/>
      <c r="AB80" s="423"/>
      <c r="AC80" s="423"/>
      <c r="AD80" s="423"/>
      <c r="AE80" s="424"/>
      <c r="AF80" s="422">
        <v>4</v>
      </c>
      <c r="AG80" s="423"/>
      <c r="AH80" s="423"/>
      <c r="AI80" s="423"/>
      <c r="AJ80" s="423"/>
      <c r="AK80" s="423"/>
      <c r="AL80" s="423"/>
      <c r="AM80" s="424"/>
      <c r="AN80" s="422">
        <v>5</v>
      </c>
      <c r="AO80" s="423"/>
      <c r="AP80" s="423"/>
      <c r="AQ80" s="423"/>
      <c r="AR80" s="423"/>
      <c r="AS80" s="423"/>
      <c r="AT80" s="423"/>
      <c r="AU80" s="424"/>
      <c r="AV80" s="9"/>
      <c r="AW80" s="9"/>
      <c r="AX80" s="9"/>
      <c r="AY80" s="9"/>
      <c r="AZ80" s="428" t="s">
        <v>4</v>
      </c>
      <c r="BA80" s="430" t="s">
        <v>5</v>
      </c>
      <c r="BB80" s="431"/>
      <c r="BC80" s="432"/>
      <c r="BD80" s="430" t="s">
        <v>6</v>
      </c>
      <c r="BE80" s="431"/>
      <c r="BF80" s="432"/>
      <c r="BG80" s="433" t="s">
        <v>7</v>
      </c>
      <c r="BH80" s="435" t="s">
        <v>7</v>
      </c>
      <c r="BI80" s="69"/>
      <c r="BJ80" s="69"/>
      <c r="BK80" s="69"/>
      <c r="BL80" s="69"/>
      <c r="BM80" s="70"/>
      <c r="BN80" s="69"/>
      <c r="BO80" s="70"/>
      <c r="BP80" s="69"/>
      <c r="BQ80" s="71"/>
      <c r="BR80" s="69"/>
      <c r="BS80" s="69"/>
      <c r="BT80" s="69"/>
    </row>
    <row r="81" spans="1:75" ht="17.399999999999999" customHeight="1" thickBot="1">
      <c r="A81" s="440"/>
      <c r="B81" s="444"/>
      <c r="C81" s="445"/>
      <c r="D81" s="446"/>
      <c r="E81" s="10" t="s">
        <v>8</v>
      </c>
      <c r="F81" s="408" t="s">
        <v>9</v>
      </c>
      <c r="G81" s="456"/>
      <c r="H81" s="425"/>
      <c r="I81" s="426"/>
      <c r="J81" s="426"/>
      <c r="K81" s="426"/>
      <c r="L81" s="426"/>
      <c r="M81" s="426"/>
      <c r="N81" s="426"/>
      <c r="O81" s="426"/>
      <c r="P81" s="425"/>
      <c r="Q81" s="426"/>
      <c r="R81" s="426"/>
      <c r="S81" s="426"/>
      <c r="T81" s="426"/>
      <c r="U81" s="426"/>
      <c r="V81" s="426"/>
      <c r="W81" s="427"/>
      <c r="X81" s="425"/>
      <c r="Y81" s="426"/>
      <c r="Z81" s="426"/>
      <c r="AA81" s="426"/>
      <c r="AB81" s="426"/>
      <c r="AC81" s="426"/>
      <c r="AD81" s="426"/>
      <c r="AE81" s="427"/>
      <c r="AF81" s="425"/>
      <c r="AG81" s="426"/>
      <c r="AH81" s="426"/>
      <c r="AI81" s="426"/>
      <c r="AJ81" s="426"/>
      <c r="AK81" s="426"/>
      <c r="AL81" s="426"/>
      <c r="AM81" s="427"/>
      <c r="AN81" s="425"/>
      <c r="AO81" s="426"/>
      <c r="AP81" s="426"/>
      <c r="AQ81" s="426"/>
      <c r="AR81" s="426"/>
      <c r="AS81" s="426"/>
      <c r="AT81" s="426"/>
      <c r="AU81" s="427"/>
      <c r="AV81" s="11"/>
      <c r="AW81" s="11"/>
      <c r="AX81" s="11"/>
      <c r="AY81" s="11"/>
      <c r="AZ81" s="429"/>
      <c r="BA81" s="413" t="s">
        <v>10</v>
      </c>
      <c r="BB81" s="414"/>
      <c r="BC81" s="415"/>
      <c r="BD81" s="413" t="s">
        <v>10</v>
      </c>
      <c r="BE81" s="414"/>
      <c r="BF81" s="415"/>
      <c r="BG81" s="434"/>
      <c r="BH81" s="435"/>
      <c r="BI81" s="74" t="s">
        <v>11</v>
      </c>
      <c r="BJ81" s="12" t="s">
        <v>25</v>
      </c>
      <c r="BK81" s="12" t="s">
        <v>2</v>
      </c>
      <c r="BL81" s="12" t="s">
        <v>1</v>
      </c>
      <c r="BM81" s="12" t="s">
        <v>13</v>
      </c>
      <c r="BN81" s="12" t="s">
        <v>14</v>
      </c>
      <c r="BO81" s="12" t="s">
        <v>13</v>
      </c>
      <c r="BP81" s="12" t="s">
        <v>15</v>
      </c>
      <c r="BQ81" s="416" t="s">
        <v>16</v>
      </c>
      <c r="BR81" s="417"/>
      <c r="BS81" s="12" t="s">
        <v>17</v>
      </c>
      <c r="BT81" s="12" t="s">
        <v>18</v>
      </c>
      <c r="BU81" s="12" t="s">
        <v>23</v>
      </c>
    </row>
    <row r="82" spans="1:75" ht="17.399999999999999" customHeight="1" thickBot="1">
      <c r="A82" s="13"/>
      <c r="B82" s="14">
        <v>1</v>
      </c>
      <c r="C82" s="15" t="s">
        <v>19</v>
      </c>
      <c r="D82" s="16">
        <v>3</v>
      </c>
      <c r="E82" s="75">
        <v>1</v>
      </c>
      <c r="F82" s="369" t="str">
        <f>IF(E83="","",VLOOKUP(E83,[2]lista_te!$B$8:$D$61,3,FALSE))</f>
        <v>CZECH Artur</v>
      </c>
      <c r="G82" s="454"/>
      <c r="H82" s="418"/>
      <c r="I82" s="418"/>
      <c r="J82" s="418"/>
      <c r="K82" s="418"/>
      <c r="L82" s="418"/>
      <c r="M82" s="418"/>
      <c r="N82" s="418"/>
      <c r="O82" s="419"/>
      <c r="P82" s="401">
        <v>3</v>
      </c>
      <c r="Q82" s="402" t="s">
        <v>20</v>
      </c>
      <c r="R82" s="403">
        <v>0</v>
      </c>
      <c r="S82" s="17">
        <v>11</v>
      </c>
      <c r="T82" s="17">
        <v>11</v>
      </c>
      <c r="U82" s="17">
        <v>11</v>
      </c>
      <c r="V82" s="17"/>
      <c r="W82" s="17"/>
      <c r="X82" s="401">
        <v>2</v>
      </c>
      <c r="Y82" s="402" t="s">
        <v>20</v>
      </c>
      <c r="Z82" s="403">
        <v>3</v>
      </c>
      <c r="AA82" s="17">
        <v>8</v>
      </c>
      <c r="AB82" s="17">
        <v>8</v>
      </c>
      <c r="AC82" s="17">
        <v>11</v>
      </c>
      <c r="AD82" s="17">
        <v>11</v>
      </c>
      <c r="AE82" s="17">
        <v>7</v>
      </c>
      <c r="AF82" s="401">
        <v>3</v>
      </c>
      <c r="AG82" s="402" t="s">
        <v>20</v>
      </c>
      <c r="AH82" s="407">
        <v>0</v>
      </c>
      <c r="AI82" s="17">
        <v>11</v>
      </c>
      <c r="AJ82" s="17">
        <v>13</v>
      </c>
      <c r="AK82" s="17">
        <v>12</v>
      </c>
      <c r="AL82" s="17"/>
      <c r="AM82" s="17"/>
      <c r="AN82" s="401"/>
      <c r="AO82" s="402" t="s">
        <v>20</v>
      </c>
      <c r="AP82" s="403"/>
      <c r="AQ82" s="17"/>
      <c r="AR82" s="17"/>
      <c r="AS82" s="17"/>
      <c r="AT82" s="17"/>
      <c r="AU82" s="18"/>
      <c r="AV82" s="405">
        <f>IF(P82="",0,IF(P82=3,2,1))</f>
        <v>2</v>
      </c>
      <c r="AW82" s="406">
        <f>IF(X82="",0,IF(X82=3,2,1))</f>
        <v>1</v>
      </c>
      <c r="AX82" s="406">
        <f>IF(AF82="",0,IF(AF82=3,2,1))</f>
        <v>2</v>
      </c>
      <c r="AY82" s="398">
        <f>IF(AN82="",0,IF(AN82=3,2,1))</f>
        <v>0</v>
      </c>
      <c r="AZ82" s="399">
        <f>SUM(AV82:AY83)</f>
        <v>5</v>
      </c>
      <c r="BA82" s="19">
        <f>SUM(P82,X82,AF82,AN82)</f>
        <v>8</v>
      </c>
      <c r="BB82" s="20" t="s">
        <v>20</v>
      </c>
      <c r="BC82" s="21">
        <f>SUM(R82,Z82,AH82,AP82)</f>
        <v>3</v>
      </c>
      <c r="BD82" s="22">
        <f>SUM(S82:W82,AA82:AE82,AI82:AM82,AQ82:AU82)</f>
        <v>114</v>
      </c>
      <c r="BE82" s="23" t="s">
        <v>20</v>
      </c>
      <c r="BF82" s="24">
        <f>SUM(S83:W83,AA83:AE83,AI83:AM83,AQ83:AU83)</f>
        <v>87</v>
      </c>
      <c r="BG82" s="400">
        <v>2</v>
      </c>
      <c r="BH82" s="455">
        <f>IF(AZ82&lt;&gt;0,RANK(AZ82,AZ82:AZ91),"")</f>
        <v>2</v>
      </c>
      <c r="BI82" s="25">
        <v>137</v>
      </c>
      <c r="BJ82" s="26">
        <v>1</v>
      </c>
      <c r="BK82" s="26" t="str">
        <f t="shared" ref="BK82:BK87" si="48">CONCATENATE(B82,C82,D82)</f>
        <v>1-3</v>
      </c>
      <c r="BL82" s="26" t="str">
        <f t="shared" ref="BL82:BL87" si="49">CONCATENATE("stół ",A82)</f>
        <v xml:space="preserve">stół </v>
      </c>
      <c r="BM82" s="27">
        <f t="shared" ref="BM82:BM87" si="50">B82</f>
        <v>1</v>
      </c>
      <c r="BN82" s="26" t="str">
        <f>VLOOKUP(BM82,$BS$82:$BT$86,2,FALSE)</f>
        <v>CZECH Artur</v>
      </c>
      <c r="BO82" s="27">
        <f t="shared" ref="BO82:BO87" si="51">D82</f>
        <v>3</v>
      </c>
      <c r="BP82" s="26" t="str">
        <f>VLOOKUP(BO82,$BS$82:$BT$86,2,FALSE)</f>
        <v>NAGÓRZAŃSKI Seweryn</v>
      </c>
      <c r="BQ82" s="25">
        <v>7</v>
      </c>
      <c r="BR82" s="26" t="str">
        <f>$E$80</f>
        <v>grupa G</v>
      </c>
      <c r="BS82" s="26">
        <v>1</v>
      </c>
      <c r="BT82" s="28" t="str">
        <f>F82</f>
        <v>CZECH Artur</v>
      </c>
      <c r="BU82" s="76" t="str">
        <f>BT83</f>
        <v>BEDNARSKI Damian</v>
      </c>
      <c r="BV82" s="2">
        <f>BG82</f>
        <v>2</v>
      </c>
      <c r="BW82" s="2" t="str">
        <f>BT82</f>
        <v>CZECH Artur</v>
      </c>
    </row>
    <row r="83" spans="1:75" ht="17.399999999999999" customHeight="1" thickBot="1">
      <c r="A83" s="13"/>
      <c r="B83" s="30">
        <v>2</v>
      </c>
      <c r="C83" s="31" t="s">
        <v>19</v>
      </c>
      <c r="D83" s="32">
        <v>4</v>
      </c>
      <c r="E83" s="77">
        <v>7</v>
      </c>
      <c r="F83" s="337" t="str">
        <f>IF(E83="","",VLOOKUP(F82,[2]lista_te!$D$8:$G$61,4,FALSE))</f>
        <v>KTS Tarnobrzeg</v>
      </c>
      <c r="G83" s="453"/>
      <c r="H83" s="420"/>
      <c r="I83" s="420"/>
      <c r="J83" s="420"/>
      <c r="K83" s="420"/>
      <c r="L83" s="420"/>
      <c r="M83" s="420"/>
      <c r="N83" s="420"/>
      <c r="O83" s="421"/>
      <c r="P83" s="379"/>
      <c r="Q83" s="380"/>
      <c r="R83" s="381"/>
      <c r="S83" s="33">
        <v>7</v>
      </c>
      <c r="T83" s="33">
        <v>4</v>
      </c>
      <c r="U83" s="33">
        <v>2</v>
      </c>
      <c r="V83" s="33"/>
      <c r="W83" s="33"/>
      <c r="X83" s="384"/>
      <c r="Y83" s="385"/>
      <c r="Z83" s="404"/>
      <c r="AA83" s="36">
        <v>11</v>
      </c>
      <c r="AB83" s="36">
        <v>11</v>
      </c>
      <c r="AC83" s="36">
        <v>9</v>
      </c>
      <c r="AD83" s="36">
        <v>6</v>
      </c>
      <c r="AE83" s="36">
        <v>11</v>
      </c>
      <c r="AF83" s="379"/>
      <c r="AG83" s="380"/>
      <c r="AH83" s="387"/>
      <c r="AI83" s="36">
        <v>5</v>
      </c>
      <c r="AJ83" s="36">
        <v>11</v>
      </c>
      <c r="AK83" s="36">
        <v>10</v>
      </c>
      <c r="AL83" s="36"/>
      <c r="AM83" s="36"/>
      <c r="AN83" s="384"/>
      <c r="AO83" s="385"/>
      <c r="AP83" s="404"/>
      <c r="AQ83" s="36"/>
      <c r="AR83" s="36"/>
      <c r="AS83" s="36"/>
      <c r="AT83" s="36"/>
      <c r="AU83" s="37"/>
      <c r="AV83" s="348"/>
      <c r="AW83" s="350"/>
      <c r="AX83" s="350"/>
      <c r="AY83" s="330"/>
      <c r="AZ83" s="332"/>
      <c r="BA83" s="376">
        <f>IF(BC82=0,"-",BA82/BC82)</f>
        <v>2.6666666666666665</v>
      </c>
      <c r="BB83" s="377"/>
      <c r="BC83" s="378"/>
      <c r="BD83" s="377">
        <f>IF(BF82=0,"-",BD82/BF82)</f>
        <v>1.3103448275862069</v>
      </c>
      <c r="BE83" s="377"/>
      <c r="BF83" s="377"/>
      <c r="BG83" s="334"/>
      <c r="BH83" s="455"/>
      <c r="BI83" s="25">
        <v>138</v>
      </c>
      <c r="BJ83" s="26">
        <v>2</v>
      </c>
      <c r="BK83" s="26" t="str">
        <f t="shared" si="48"/>
        <v>2-4</v>
      </c>
      <c r="BL83" s="26" t="str">
        <f t="shared" si="49"/>
        <v xml:space="preserve">stół </v>
      </c>
      <c r="BM83" s="27">
        <f t="shared" si="50"/>
        <v>2</v>
      </c>
      <c r="BN83" s="26" t="str">
        <f t="shared" ref="BN83:BN87" si="52">VLOOKUP(BM83,$BS$82:$BT$86,2,FALSE)</f>
        <v>BEDNARSKI Damian</v>
      </c>
      <c r="BO83" s="27">
        <f t="shared" si="51"/>
        <v>4</v>
      </c>
      <c r="BP83" s="26" t="str">
        <f t="shared" ref="BP83:BP87" si="53">VLOOKUP(BO83,$BS$82:$BT$86,2,FALSE)</f>
        <v>WILKUTOWSKI Paweł</v>
      </c>
      <c r="BQ83" s="25">
        <v>7</v>
      </c>
      <c r="BR83" s="26" t="str">
        <f t="shared" ref="BR83:BR87" si="54">$E$80</f>
        <v>grupa G</v>
      </c>
      <c r="BS83" s="26">
        <v>2</v>
      </c>
      <c r="BT83" s="28" t="str">
        <f>F84</f>
        <v>BEDNARSKI Damian</v>
      </c>
      <c r="BU83" s="76" t="str">
        <f>BT84</f>
        <v>NAGÓRZAŃSKI Seweryn</v>
      </c>
      <c r="BV83" s="2">
        <f>BG84</f>
        <v>3</v>
      </c>
      <c r="BW83" s="2" t="str">
        <f t="shared" ref="BW83:BW85" si="55">BT83</f>
        <v>BEDNARSKI Damian</v>
      </c>
    </row>
    <row r="84" spans="1:75" ht="17.399999999999999" customHeight="1" thickBot="1">
      <c r="A84" s="13"/>
      <c r="B84" s="30">
        <v>1</v>
      </c>
      <c r="C84" s="31" t="s">
        <v>19</v>
      </c>
      <c r="D84" s="32">
        <v>2</v>
      </c>
      <c r="E84" s="78">
        <v>2</v>
      </c>
      <c r="F84" s="369" t="str">
        <f>IF(E85="","",VLOOKUP(E85,[2]lista_te!$B$8:$D$61,3,FALSE))</f>
        <v>BEDNARSKI Damian</v>
      </c>
      <c r="G84" s="454"/>
      <c r="H84" s="371">
        <f>IF(R82="","",R82)</f>
        <v>0</v>
      </c>
      <c r="I84" s="352" t="s">
        <v>20</v>
      </c>
      <c r="J84" s="354">
        <f>IF(P82="","",P82)</f>
        <v>3</v>
      </c>
      <c r="K84" s="38">
        <f>IF(S83="","",S83)</f>
        <v>7</v>
      </c>
      <c r="L84" s="38">
        <f>IF(T83="","",T83)</f>
        <v>4</v>
      </c>
      <c r="M84" s="38">
        <f>IF(U83="","",U83)</f>
        <v>2</v>
      </c>
      <c r="N84" s="38" t="str">
        <f>IF(V83="","",V83)</f>
        <v/>
      </c>
      <c r="O84" s="38" t="str">
        <f>IF(W83="","",W83)</f>
        <v/>
      </c>
      <c r="P84" s="397"/>
      <c r="Q84" s="397"/>
      <c r="R84" s="397"/>
      <c r="S84" s="397"/>
      <c r="T84" s="397"/>
      <c r="U84" s="397"/>
      <c r="V84" s="397"/>
      <c r="W84" s="397"/>
      <c r="X84" s="342">
        <v>0</v>
      </c>
      <c r="Y84" s="344" t="s">
        <v>20</v>
      </c>
      <c r="Z84" s="346">
        <v>3</v>
      </c>
      <c r="AA84" s="33">
        <v>4</v>
      </c>
      <c r="AB84" s="33">
        <v>6</v>
      </c>
      <c r="AC84" s="33">
        <v>6</v>
      </c>
      <c r="AD84" s="33"/>
      <c r="AE84" s="33"/>
      <c r="AF84" s="342">
        <v>3</v>
      </c>
      <c r="AG84" s="344" t="s">
        <v>20</v>
      </c>
      <c r="AH84" s="395">
        <v>1</v>
      </c>
      <c r="AI84" s="33">
        <v>10</v>
      </c>
      <c r="AJ84" s="33">
        <v>11</v>
      </c>
      <c r="AK84" s="33">
        <v>11</v>
      </c>
      <c r="AL84" s="33">
        <v>11</v>
      </c>
      <c r="AM84" s="33"/>
      <c r="AN84" s="342"/>
      <c r="AO84" s="344" t="s">
        <v>20</v>
      </c>
      <c r="AP84" s="346"/>
      <c r="AQ84" s="33"/>
      <c r="AR84" s="33"/>
      <c r="AS84" s="33"/>
      <c r="AT84" s="33"/>
      <c r="AU84" s="39"/>
      <c r="AV84" s="393">
        <f>IF(H84="",0,IF(H84=3,2,1))</f>
        <v>1</v>
      </c>
      <c r="AW84" s="394">
        <f>IF(X84="",0,IF(X84=3,2,1))</f>
        <v>1</v>
      </c>
      <c r="AX84" s="394">
        <f>IF(AF84="",0,IF(AF84=3,2,1))</f>
        <v>2</v>
      </c>
      <c r="AY84" s="392">
        <f>IF(AN84="",0,IF(AN84=3,2,1))</f>
        <v>0</v>
      </c>
      <c r="AZ84" s="332">
        <f>SUM(AV84:AY85)</f>
        <v>4</v>
      </c>
      <c r="BA84" s="40">
        <f>SUM(H84,X84,AF84,AN84)</f>
        <v>3</v>
      </c>
      <c r="BB84" s="41" t="s">
        <v>20</v>
      </c>
      <c r="BC84" s="42">
        <f>SUM(J84,Z84,AH84,AP84)</f>
        <v>7</v>
      </c>
      <c r="BD84" s="43">
        <f>SUM(K84:O84,AA84:AE84,AI84:AM84,AQ84:AU84)</f>
        <v>72</v>
      </c>
      <c r="BE84" s="44" t="s">
        <v>20</v>
      </c>
      <c r="BF84" s="45">
        <f>SUM(K85:O85,AA85:AE85,AI85:AM85,AQ85:AU85)</f>
        <v>100</v>
      </c>
      <c r="BG84" s="334">
        <v>3</v>
      </c>
      <c r="BH84" s="455">
        <f>IF(AZ84&lt;&gt;0,RANK(AZ84,AZ82:AZ91),"")</f>
        <v>3</v>
      </c>
      <c r="BI84" s="25">
        <v>139</v>
      </c>
      <c r="BJ84" s="26">
        <v>3</v>
      </c>
      <c r="BK84" s="26" t="str">
        <f t="shared" si="48"/>
        <v>1-2</v>
      </c>
      <c r="BL84" s="26" t="str">
        <f t="shared" si="49"/>
        <v xml:space="preserve">stół </v>
      </c>
      <c r="BM84" s="27">
        <f t="shared" si="50"/>
        <v>1</v>
      </c>
      <c r="BN84" s="26" t="str">
        <f t="shared" si="52"/>
        <v>CZECH Artur</v>
      </c>
      <c r="BO84" s="27">
        <f t="shared" si="51"/>
        <v>2</v>
      </c>
      <c r="BP84" s="26" t="str">
        <f t="shared" si="53"/>
        <v>BEDNARSKI Damian</v>
      </c>
      <c r="BQ84" s="25">
        <v>7</v>
      </c>
      <c r="BR84" s="26" t="str">
        <f t="shared" si="54"/>
        <v>grupa G</v>
      </c>
      <c r="BS84" s="26">
        <v>3</v>
      </c>
      <c r="BT84" s="28" t="str">
        <f>F86</f>
        <v>NAGÓRZAŃSKI Seweryn</v>
      </c>
      <c r="BU84" s="76" t="str">
        <f>BT85</f>
        <v>WILKUTOWSKI Paweł</v>
      </c>
      <c r="BV84" s="2">
        <f>BG86</f>
        <v>1</v>
      </c>
      <c r="BW84" s="2" t="str">
        <f t="shared" si="55"/>
        <v>NAGÓRZAŃSKI Seweryn</v>
      </c>
    </row>
    <row r="85" spans="1:75" ht="17.399999999999999" customHeight="1" thickBot="1">
      <c r="A85" s="13"/>
      <c r="B85" s="30">
        <v>3</v>
      </c>
      <c r="C85" s="31" t="s">
        <v>19</v>
      </c>
      <c r="D85" s="46">
        <v>4</v>
      </c>
      <c r="E85" s="77">
        <v>18</v>
      </c>
      <c r="F85" s="337" t="str">
        <f>IF(E85="","",VLOOKUP(F84,[2]lista_te!$D$8:$G$61,4,FALSE))</f>
        <v>Świniary</v>
      </c>
      <c r="G85" s="453"/>
      <c r="H85" s="396"/>
      <c r="I85" s="382"/>
      <c r="J85" s="383"/>
      <c r="K85" s="38">
        <f>IF(S82="","",S82)</f>
        <v>11</v>
      </c>
      <c r="L85" s="38">
        <f>IF(T82="","",T82)</f>
        <v>11</v>
      </c>
      <c r="M85" s="38">
        <f>IF(U82="","",U82)</f>
        <v>11</v>
      </c>
      <c r="N85" s="38" t="str">
        <f>IF(V82="","",V82)</f>
        <v/>
      </c>
      <c r="O85" s="38" t="str">
        <f>IF(W82="","",W82)</f>
        <v/>
      </c>
      <c r="P85" s="397"/>
      <c r="Q85" s="397"/>
      <c r="R85" s="397"/>
      <c r="S85" s="397"/>
      <c r="T85" s="397"/>
      <c r="U85" s="397"/>
      <c r="V85" s="397"/>
      <c r="W85" s="397"/>
      <c r="X85" s="379"/>
      <c r="Y85" s="380"/>
      <c r="Z85" s="381"/>
      <c r="AA85" s="33">
        <v>11</v>
      </c>
      <c r="AB85" s="33">
        <v>11</v>
      </c>
      <c r="AC85" s="33">
        <v>11</v>
      </c>
      <c r="AD85" s="33"/>
      <c r="AE85" s="33"/>
      <c r="AF85" s="379"/>
      <c r="AG85" s="380"/>
      <c r="AH85" s="387"/>
      <c r="AI85" s="33">
        <v>12</v>
      </c>
      <c r="AJ85" s="33">
        <v>7</v>
      </c>
      <c r="AK85" s="33">
        <v>6</v>
      </c>
      <c r="AL85" s="33">
        <v>9</v>
      </c>
      <c r="AM85" s="33"/>
      <c r="AN85" s="379"/>
      <c r="AO85" s="380"/>
      <c r="AP85" s="381"/>
      <c r="AQ85" s="33"/>
      <c r="AR85" s="33"/>
      <c r="AS85" s="33"/>
      <c r="AT85" s="33"/>
      <c r="AU85" s="39"/>
      <c r="AV85" s="393"/>
      <c r="AW85" s="394"/>
      <c r="AX85" s="394"/>
      <c r="AY85" s="392"/>
      <c r="AZ85" s="332"/>
      <c r="BA85" s="376">
        <f>IF(BC84=0,"-",BA84/BC84)</f>
        <v>0.42857142857142855</v>
      </c>
      <c r="BB85" s="377"/>
      <c r="BC85" s="378"/>
      <c r="BD85" s="377">
        <f>IF(BF84=0,"-",BD84/BF84)</f>
        <v>0.72</v>
      </c>
      <c r="BE85" s="377"/>
      <c r="BF85" s="377"/>
      <c r="BG85" s="334"/>
      <c r="BH85" s="455"/>
      <c r="BI85" s="25">
        <v>140</v>
      </c>
      <c r="BJ85" s="26">
        <v>4</v>
      </c>
      <c r="BK85" s="26" t="str">
        <f t="shared" si="48"/>
        <v>3-4</v>
      </c>
      <c r="BL85" s="26" t="str">
        <f t="shared" si="49"/>
        <v xml:space="preserve">stół </v>
      </c>
      <c r="BM85" s="27">
        <f t="shared" si="50"/>
        <v>3</v>
      </c>
      <c r="BN85" s="26" t="str">
        <f t="shared" si="52"/>
        <v>NAGÓRZAŃSKI Seweryn</v>
      </c>
      <c r="BO85" s="27">
        <f t="shared" si="51"/>
        <v>4</v>
      </c>
      <c r="BP85" s="26" t="str">
        <f t="shared" si="53"/>
        <v>WILKUTOWSKI Paweł</v>
      </c>
      <c r="BQ85" s="25">
        <v>7</v>
      </c>
      <c r="BR85" s="26" t="str">
        <f t="shared" si="54"/>
        <v>grupa G</v>
      </c>
      <c r="BS85" s="26">
        <v>4</v>
      </c>
      <c r="BT85" s="28" t="str">
        <f>F88</f>
        <v>WILKUTOWSKI Paweł</v>
      </c>
      <c r="BU85" s="76" t="str">
        <f>BT82</f>
        <v>CZECH Artur</v>
      </c>
      <c r="BV85" s="2">
        <f>BG88</f>
        <v>4</v>
      </c>
      <c r="BW85" s="2" t="str">
        <f t="shared" si="55"/>
        <v>WILKUTOWSKI Paweł</v>
      </c>
    </row>
    <row r="86" spans="1:75" ht="17.399999999999999" customHeight="1" thickBot="1">
      <c r="A86" s="13"/>
      <c r="B86" s="30">
        <v>1</v>
      </c>
      <c r="C86" s="31" t="s">
        <v>19</v>
      </c>
      <c r="D86" s="46">
        <v>4</v>
      </c>
      <c r="E86" s="78">
        <v>3</v>
      </c>
      <c r="F86" s="369" t="str">
        <f>IF(E87="","",VLOOKUP(E87,[2]lista_te!$B$8:$D$61,3,FALSE))</f>
        <v>NAGÓRZAŃSKI Seweryn</v>
      </c>
      <c r="G86" s="454"/>
      <c r="H86" s="388">
        <f>IF(Z82="","",Z82)</f>
        <v>3</v>
      </c>
      <c r="I86" s="389" t="s">
        <v>20</v>
      </c>
      <c r="J86" s="390">
        <f>IF(X82="","",X82)</f>
        <v>2</v>
      </c>
      <c r="K86" s="50">
        <f>IF(AA83="","",AA83)</f>
        <v>11</v>
      </c>
      <c r="L86" s="50">
        <f>IF(AB83="","",AB83)</f>
        <v>11</v>
      </c>
      <c r="M86" s="50">
        <f>IF(AC83="","",AC83)</f>
        <v>9</v>
      </c>
      <c r="N86" s="50">
        <f>IF(AD83="","",AD83)</f>
        <v>6</v>
      </c>
      <c r="O86" s="51">
        <f>IF(AE83="","",AE83)</f>
        <v>11</v>
      </c>
      <c r="P86" s="356">
        <f>IF(Z84="","",Z84)</f>
        <v>3</v>
      </c>
      <c r="Q86" s="352" t="s">
        <v>20</v>
      </c>
      <c r="R86" s="354">
        <f>IF(X84="","",X84)</f>
        <v>0</v>
      </c>
      <c r="S86" s="38">
        <f>IF(AA85="","",AA85)</f>
        <v>11</v>
      </c>
      <c r="T86" s="38">
        <f>IF(AB85="","",AB85)</f>
        <v>11</v>
      </c>
      <c r="U86" s="38">
        <f>IF(AC85="","",AC85)</f>
        <v>11</v>
      </c>
      <c r="V86" s="38" t="str">
        <f>IF(AD85="","",AD85)</f>
        <v/>
      </c>
      <c r="W86" s="38" t="str">
        <f>IF(AE85="","",AE85)</f>
        <v/>
      </c>
      <c r="X86" s="361"/>
      <c r="Y86" s="361"/>
      <c r="Z86" s="361"/>
      <c r="AA86" s="361"/>
      <c r="AB86" s="361"/>
      <c r="AC86" s="361"/>
      <c r="AD86" s="361"/>
      <c r="AE86" s="361"/>
      <c r="AF86" s="384">
        <v>3</v>
      </c>
      <c r="AG86" s="385" t="s">
        <v>20</v>
      </c>
      <c r="AH86" s="386">
        <v>0</v>
      </c>
      <c r="AI86" s="52">
        <v>11</v>
      </c>
      <c r="AJ86" s="52">
        <v>11</v>
      </c>
      <c r="AK86" s="52">
        <v>11</v>
      </c>
      <c r="AL86" s="52"/>
      <c r="AM86" s="52"/>
      <c r="AN86" s="342"/>
      <c r="AO86" s="344" t="s">
        <v>20</v>
      </c>
      <c r="AP86" s="346"/>
      <c r="AQ86" s="33"/>
      <c r="AR86" s="33"/>
      <c r="AS86" s="33"/>
      <c r="AT86" s="33"/>
      <c r="AU86" s="39"/>
      <c r="AV86" s="348">
        <f>IF(H86="",0,IF(H86=3,2,1))</f>
        <v>2</v>
      </c>
      <c r="AW86" s="350">
        <f>IF(P86="",0,IF(P86=3,2,1))</f>
        <v>2</v>
      </c>
      <c r="AX86" s="350">
        <f>IF(AF86="",0,IF(AF86=3,2,1))</f>
        <v>2</v>
      </c>
      <c r="AY86" s="330">
        <f>IF(AN86="",0,IF(AN86=3,2,1))</f>
        <v>0</v>
      </c>
      <c r="AZ86" s="332">
        <f>SUM(AV86:AY87)</f>
        <v>6</v>
      </c>
      <c r="BA86" s="40">
        <f>SUM(H86,P86,AF86,AN86,)</f>
        <v>9</v>
      </c>
      <c r="BB86" s="41" t="s">
        <v>20</v>
      </c>
      <c r="BC86" s="42">
        <f>SUM(J86,R86,AH86,AP86)</f>
        <v>2</v>
      </c>
      <c r="BD86" s="43">
        <f>SUM(K86:O86,S86:W86,AI86:AM86,AQ86:AU86,)</f>
        <v>114</v>
      </c>
      <c r="BE86" s="44" t="s">
        <v>20</v>
      </c>
      <c r="BF86" s="45">
        <f>SUM(K87:O87,S87:W87,AI87:AM87,AQ87:AU87)</f>
        <v>79</v>
      </c>
      <c r="BG86" s="334">
        <v>1</v>
      </c>
      <c r="BH86" s="455">
        <f>IF(AZ86&lt;&gt;0,RANK(AZ86,AZ82:AZ91),"")</f>
        <v>1</v>
      </c>
      <c r="BI86" s="25">
        <v>141</v>
      </c>
      <c r="BJ86" s="26">
        <v>5</v>
      </c>
      <c r="BK86" s="26" t="str">
        <f t="shared" si="48"/>
        <v>1-4</v>
      </c>
      <c r="BL86" s="26" t="str">
        <f t="shared" si="49"/>
        <v xml:space="preserve">stół </v>
      </c>
      <c r="BM86" s="27">
        <f t="shared" si="50"/>
        <v>1</v>
      </c>
      <c r="BN86" s="26" t="str">
        <f t="shared" si="52"/>
        <v>CZECH Artur</v>
      </c>
      <c r="BO86" s="27">
        <f t="shared" si="51"/>
        <v>4</v>
      </c>
      <c r="BP86" s="26" t="str">
        <f t="shared" si="53"/>
        <v>WILKUTOWSKI Paweł</v>
      </c>
      <c r="BQ86" s="25">
        <v>7</v>
      </c>
      <c r="BR86" s="26" t="str">
        <f t="shared" si="54"/>
        <v>grupa G</v>
      </c>
      <c r="BS86" s="26">
        <v>5</v>
      </c>
      <c r="BT86" s="26"/>
      <c r="BU86" s="76" t="str">
        <f>BT84</f>
        <v>NAGÓRZAŃSKI Seweryn</v>
      </c>
    </row>
    <row r="87" spans="1:75" ht="17.399999999999999" customHeight="1" thickBot="1">
      <c r="A87" s="13"/>
      <c r="B87" s="30">
        <v>2</v>
      </c>
      <c r="C87" s="31" t="s">
        <v>19</v>
      </c>
      <c r="D87" s="46">
        <v>3</v>
      </c>
      <c r="E87" s="77">
        <v>31</v>
      </c>
      <c r="F87" s="337" t="str">
        <f>IF(E87="","",VLOOKUP(F86,[2]lista_te!$D$8:$G$61,4,FALSE))</f>
        <v>UKS Sokół Żabno</v>
      </c>
      <c r="G87" s="453"/>
      <c r="H87" s="388"/>
      <c r="I87" s="389"/>
      <c r="J87" s="390"/>
      <c r="K87" s="53">
        <f>IF(AA82="","",AA82)</f>
        <v>8</v>
      </c>
      <c r="L87" s="53">
        <f>IF(AB82="","",AB82)</f>
        <v>8</v>
      </c>
      <c r="M87" s="53">
        <f>IF(AC82="","",AC82)</f>
        <v>11</v>
      </c>
      <c r="N87" s="53">
        <f>IF(AD82="","",AD82)</f>
        <v>11</v>
      </c>
      <c r="O87" s="54">
        <f>IF(AE82="","",AE82)</f>
        <v>7</v>
      </c>
      <c r="P87" s="391"/>
      <c r="Q87" s="382"/>
      <c r="R87" s="383"/>
      <c r="S87" s="38">
        <f>IF(AA84="","",AA84)</f>
        <v>4</v>
      </c>
      <c r="T87" s="38">
        <f>IF(AB84="","",AB84)</f>
        <v>6</v>
      </c>
      <c r="U87" s="38">
        <f>IF(AC84="","",AC84)</f>
        <v>6</v>
      </c>
      <c r="V87" s="38" t="str">
        <f>IF(AD84="","",AD84)</f>
        <v/>
      </c>
      <c r="W87" s="38" t="str">
        <f>IF(AE84="","",AE84)</f>
        <v/>
      </c>
      <c r="X87" s="361"/>
      <c r="Y87" s="361"/>
      <c r="Z87" s="361"/>
      <c r="AA87" s="361"/>
      <c r="AB87" s="361"/>
      <c r="AC87" s="361"/>
      <c r="AD87" s="361"/>
      <c r="AE87" s="361"/>
      <c r="AF87" s="379"/>
      <c r="AG87" s="380"/>
      <c r="AH87" s="387"/>
      <c r="AI87" s="33">
        <v>3</v>
      </c>
      <c r="AJ87" s="33">
        <v>9</v>
      </c>
      <c r="AK87" s="33">
        <v>6</v>
      </c>
      <c r="AL87" s="33"/>
      <c r="AM87" s="33"/>
      <c r="AN87" s="379"/>
      <c r="AO87" s="380"/>
      <c r="AP87" s="381"/>
      <c r="AQ87" s="33"/>
      <c r="AR87" s="33"/>
      <c r="AS87" s="33"/>
      <c r="AT87" s="33"/>
      <c r="AU87" s="39"/>
      <c r="AV87" s="348"/>
      <c r="AW87" s="350"/>
      <c r="AX87" s="350"/>
      <c r="AY87" s="330"/>
      <c r="AZ87" s="332"/>
      <c r="BA87" s="376">
        <f>IF(BC86=0,"-",BA86/BC86)</f>
        <v>4.5</v>
      </c>
      <c r="BB87" s="377"/>
      <c r="BC87" s="378"/>
      <c r="BD87" s="377">
        <f>IF(BF86=0,"-",BD86/BF86)</f>
        <v>1.4430379746835442</v>
      </c>
      <c r="BE87" s="377"/>
      <c r="BF87" s="377"/>
      <c r="BG87" s="334"/>
      <c r="BH87" s="455"/>
      <c r="BI87" s="25">
        <v>142</v>
      </c>
      <c r="BJ87" s="26">
        <v>6</v>
      </c>
      <c r="BK87" s="56" t="str">
        <f t="shared" si="48"/>
        <v>2-3</v>
      </c>
      <c r="BL87" s="56" t="str">
        <f t="shared" si="49"/>
        <v xml:space="preserve">stół </v>
      </c>
      <c r="BM87" s="98">
        <f t="shared" si="50"/>
        <v>2</v>
      </c>
      <c r="BN87" s="26" t="str">
        <f t="shared" si="52"/>
        <v>BEDNARSKI Damian</v>
      </c>
      <c r="BO87" s="98">
        <f t="shared" si="51"/>
        <v>3</v>
      </c>
      <c r="BP87" s="26" t="str">
        <f t="shared" si="53"/>
        <v>NAGÓRZAŃSKI Seweryn</v>
      </c>
      <c r="BQ87" s="25">
        <v>7</v>
      </c>
      <c r="BR87" s="26" t="str">
        <f t="shared" si="54"/>
        <v>grupa G</v>
      </c>
      <c r="BS87" s="56"/>
      <c r="BT87" s="56"/>
      <c r="BU87" s="76" t="str">
        <f>BT85</f>
        <v>WILKUTOWSKI Paweł</v>
      </c>
    </row>
    <row r="88" spans="1:75" ht="17.399999999999999" customHeight="1">
      <c r="A88" s="79"/>
      <c r="B88" s="30"/>
      <c r="C88" s="31"/>
      <c r="D88" s="46"/>
      <c r="E88" s="78">
        <v>4</v>
      </c>
      <c r="F88" s="369" t="str">
        <f>IF(E89="","",VLOOKUP(E89,[2]lista_te!$B$8:$D$61,3,FALSE))</f>
        <v>WILKUTOWSKI Paweł</v>
      </c>
      <c r="G88" s="454"/>
      <c r="H88" s="371">
        <f>IF(AH82="","",AH82)</f>
        <v>0</v>
      </c>
      <c r="I88" s="352" t="s">
        <v>20</v>
      </c>
      <c r="J88" s="354">
        <f>IF(AF82="","",AF82)</f>
        <v>3</v>
      </c>
      <c r="K88" s="38">
        <f>IF(AI83="","",AI83)</f>
        <v>5</v>
      </c>
      <c r="L88" s="38">
        <f>IF(AJ83="","",AJ83)</f>
        <v>11</v>
      </c>
      <c r="M88" s="38">
        <f>IF(AK83="","",AK83)</f>
        <v>10</v>
      </c>
      <c r="N88" s="38" t="str">
        <f>IF(AL83="","",AL83)</f>
        <v/>
      </c>
      <c r="O88" s="38" t="str">
        <f>IF(AM83="","",AM83)</f>
        <v/>
      </c>
      <c r="P88" s="356">
        <f>IF(AH84="","",AH84)</f>
        <v>1</v>
      </c>
      <c r="Q88" s="352" t="s">
        <v>20</v>
      </c>
      <c r="R88" s="354">
        <f>IF(AF84="","",AF84)</f>
        <v>3</v>
      </c>
      <c r="S88" s="38">
        <f>IF(AI85="","",AI85)</f>
        <v>12</v>
      </c>
      <c r="T88" s="38">
        <f>IF(AJ85="","",AJ85)</f>
        <v>7</v>
      </c>
      <c r="U88" s="38">
        <f>IF(AK85="","",AK85)</f>
        <v>6</v>
      </c>
      <c r="V88" s="38">
        <f>IF(AL85="","",AL85)</f>
        <v>9</v>
      </c>
      <c r="W88" s="38" t="str">
        <f>IF(AM85="","",AM85)</f>
        <v/>
      </c>
      <c r="X88" s="356">
        <f>IF(AH86="","",AH86)</f>
        <v>0</v>
      </c>
      <c r="Y88" s="352" t="s">
        <v>20</v>
      </c>
      <c r="Z88" s="358">
        <f>IF(AF86="","",AF86)</f>
        <v>3</v>
      </c>
      <c r="AA88" s="38">
        <f>IF(AI87="","",AI87)</f>
        <v>3</v>
      </c>
      <c r="AB88" s="38">
        <f>IF(AJ87="","",AJ87)</f>
        <v>9</v>
      </c>
      <c r="AC88" s="38">
        <f>IF(AK87="","",AK87)</f>
        <v>6</v>
      </c>
      <c r="AD88" s="38" t="str">
        <f>IF(AL87="","",AL87)</f>
        <v/>
      </c>
      <c r="AE88" s="38" t="str">
        <f>IF(AM87="","",AM87)</f>
        <v/>
      </c>
      <c r="AF88" s="360"/>
      <c r="AG88" s="361"/>
      <c r="AH88" s="361"/>
      <c r="AI88" s="362"/>
      <c r="AJ88" s="362"/>
      <c r="AK88" s="362"/>
      <c r="AL88" s="362"/>
      <c r="AM88" s="363"/>
      <c r="AN88" s="342"/>
      <c r="AO88" s="344" t="s">
        <v>20</v>
      </c>
      <c r="AP88" s="346"/>
      <c r="AQ88" s="33"/>
      <c r="AR88" s="33"/>
      <c r="AS88" s="33"/>
      <c r="AT88" s="33"/>
      <c r="AU88" s="39"/>
      <c r="AV88" s="348">
        <f>IF(H88="",0,IF(H88=3,2,1))</f>
        <v>1</v>
      </c>
      <c r="AW88" s="350">
        <f>IF(P88="",0,IF(P88=3,2,1))</f>
        <v>1</v>
      </c>
      <c r="AX88" s="350">
        <f>IF(X88="",0,IF(X88=3,2,1))</f>
        <v>1</v>
      </c>
      <c r="AY88" s="330">
        <f>IF(AN88="",0,IF(AN88=3,2,1))</f>
        <v>0</v>
      </c>
      <c r="AZ88" s="332">
        <f>SUM(AV88:AY89)</f>
        <v>3</v>
      </c>
      <c r="BA88" s="40">
        <f>SUM(H88,P88,X88,AN88)</f>
        <v>1</v>
      </c>
      <c r="BB88" s="41" t="s">
        <v>20</v>
      </c>
      <c r="BC88" s="42">
        <f>SUM(J88,R88,Z88,AP88)</f>
        <v>9</v>
      </c>
      <c r="BD88" s="43">
        <f>SUM(K88:O88,S88:W88,AA88:AE88,AQ88:AU88)</f>
        <v>78</v>
      </c>
      <c r="BE88" s="44" t="s">
        <v>20</v>
      </c>
      <c r="BF88" s="45">
        <f>SUM(K89:O89,S89:W89,AA89:AE89,AQ89:AU89)</f>
        <v>112</v>
      </c>
      <c r="BG88" s="334">
        <v>4</v>
      </c>
      <c r="BH88" s="452">
        <f>IF(AZ88&lt;&gt;0,RANK(AZ88,AZ82:AZ91),"")</f>
        <v>4</v>
      </c>
      <c r="BI88" s="58"/>
      <c r="BJ88" s="59"/>
      <c r="BK88" s="59"/>
      <c r="BL88" s="59"/>
      <c r="BM88" s="60"/>
      <c r="BN88" s="59"/>
      <c r="BO88" s="60"/>
      <c r="BP88" s="59"/>
      <c r="BQ88" s="61"/>
      <c r="BR88" s="59"/>
      <c r="BS88" s="59"/>
      <c r="BT88" s="59"/>
    </row>
    <row r="89" spans="1:75" ht="17.399999999999999" customHeight="1" thickBot="1">
      <c r="A89" s="80"/>
      <c r="B89" s="62"/>
      <c r="C89" s="63"/>
      <c r="D89" s="64"/>
      <c r="E89" s="81">
        <v>42</v>
      </c>
      <c r="F89" s="337" t="str">
        <f>IF(E89="","",VLOOKUP(F88,[2]lista_te!$D$8:$G$61,4,FALSE))</f>
        <v>Tarnobrzeg</v>
      </c>
      <c r="G89" s="453"/>
      <c r="H89" s="372"/>
      <c r="I89" s="353"/>
      <c r="J89" s="355"/>
      <c r="K89" s="65">
        <f>IF(AI82="","",AI82)</f>
        <v>11</v>
      </c>
      <c r="L89" s="65">
        <f>IF(AJ82="","",AJ82)</f>
        <v>13</v>
      </c>
      <c r="M89" s="65">
        <f>IF(AK82="","",AK82)</f>
        <v>12</v>
      </c>
      <c r="N89" s="65" t="str">
        <f>IF(AL82="","",AL82)</f>
        <v/>
      </c>
      <c r="O89" s="65" t="str">
        <f>IF(AM82="","",AM82)</f>
        <v/>
      </c>
      <c r="P89" s="357"/>
      <c r="Q89" s="353"/>
      <c r="R89" s="355"/>
      <c r="S89" s="65">
        <f>IF(AI84="","",AI84)</f>
        <v>10</v>
      </c>
      <c r="T89" s="65">
        <f>IF(AJ84="","",AJ84)</f>
        <v>11</v>
      </c>
      <c r="U89" s="65">
        <f>IF(AK84="","",AK84)</f>
        <v>11</v>
      </c>
      <c r="V89" s="65">
        <f>IF(AL84="","",AL84)</f>
        <v>11</v>
      </c>
      <c r="W89" s="65" t="str">
        <f>IF(AM84="","",AM84)</f>
        <v/>
      </c>
      <c r="X89" s="357"/>
      <c r="Y89" s="353"/>
      <c r="Z89" s="359"/>
      <c r="AA89" s="65">
        <f>IF(AI86="","",AI86)</f>
        <v>11</v>
      </c>
      <c r="AB89" s="65">
        <f>IF(AJ86="","",AJ86)</f>
        <v>11</v>
      </c>
      <c r="AC89" s="65">
        <f>IF(AK86="","",AK86)</f>
        <v>11</v>
      </c>
      <c r="AD89" s="65" t="str">
        <f>IF(AL86="","",AL86)</f>
        <v/>
      </c>
      <c r="AE89" s="65" t="str">
        <f>IF(AM86="","",AM86)</f>
        <v/>
      </c>
      <c r="AF89" s="364"/>
      <c r="AG89" s="365"/>
      <c r="AH89" s="365"/>
      <c r="AI89" s="365"/>
      <c r="AJ89" s="365"/>
      <c r="AK89" s="365"/>
      <c r="AL89" s="365"/>
      <c r="AM89" s="366"/>
      <c r="AN89" s="343"/>
      <c r="AO89" s="345"/>
      <c r="AP89" s="347"/>
      <c r="AQ89" s="66"/>
      <c r="AR89" s="66"/>
      <c r="AS89" s="66"/>
      <c r="AT89" s="66"/>
      <c r="AU89" s="67"/>
      <c r="AV89" s="349"/>
      <c r="AW89" s="351"/>
      <c r="AX89" s="351"/>
      <c r="AY89" s="331"/>
      <c r="AZ89" s="333"/>
      <c r="BA89" s="339">
        <f>IF(BC88=0,"-",BA88/BC88)</f>
        <v>0.1111111111111111</v>
      </c>
      <c r="BB89" s="340"/>
      <c r="BC89" s="341"/>
      <c r="BD89" s="340">
        <f>IF(BF88=0,"-",BD88/BF88)</f>
        <v>0.6964285714285714</v>
      </c>
      <c r="BE89" s="340"/>
      <c r="BF89" s="340"/>
      <c r="BG89" s="335"/>
      <c r="BH89" s="452"/>
      <c r="BI89" s="68"/>
      <c r="BJ89" s="69"/>
      <c r="BK89" s="69"/>
      <c r="BL89" s="69"/>
      <c r="BM89" s="70"/>
      <c r="BN89" s="69"/>
      <c r="BO89" s="70"/>
      <c r="BP89" s="69"/>
      <c r="BQ89" s="71"/>
      <c r="BR89" s="69"/>
      <c r="BS89" s="69"/>
      <c r="BT89" s="69"/>
    </row>
    <row r="90" spans="1:75" ht="17.399999999999999" customHeight="1">
      <c r="A90" s="99"/>
      <c r="B90" s="100"/>
      <c r="C90" s="100"/>
      <c r="D90" s="101"/>
      <c r="F90" s="102"/>
    </row>
    <row r="91" spans="1:75" ht="17.399999999999999" customHeight="1">
      <c r="A91" s="99"/>
      <c r="B91" s="100"/>
      <c r="C91" s="100"/>
      <c r="D91" s="101"/>
      <c r="F91" s="102"/>
    </row>
    <row r="92" spans="1:75" ht="17.399999999999999" customHeight="1">
      <c r="A92" s="99"/>
      <c r="B92" s="100"/>
      <c r="C92" s="100"/>
      <c r="D92" s="101"/>
      <c r="F92" s="102"/>
    </row>
    <row r="93" spans="1:75" ht="17.399999999999999" customHeight="1">
      <c r="A93" s="99"/>
      <c r="B93" s="100"/>
      <c r="C93" s="100"/>
      <c r="D93" s="101"/>
      <c r="F93" s="102"/>
    </row>
    <row r="94" spans="1:75" ht="17.399999999999999" customHeight="1">
      <c r="A94" s="99"/>
      <c r="B94" s="100"/>
      <c r="C94" s="100"/>
      <c r="D94" s="101"/>
      <c r="F94" s="102"/>
    </row>
    <row r="95" spans="1:75" ht="17.399999999999999" customHeight="1">
      <c r="A95" s="99"/>
      <c r="B95" s="100"/>
      <c r="C95" s="100"/>
      <c r="D95" s="101"/>
      <c r="F95" s="102"/>
    </row>
    <row r="96" spans="1:75" ht="17.399999999999999" customHeight="1" thickBot="1">
      <c r="A96" s="99"/>
      <c r="B96" s="100"/>
      <c r="C96" s="100"/>
      <c r="D96" s="101"/>
      <c r="F96" s="102"/>
    </row>
    <row r="97" spans="1:75" ht="17.399999999999999" customHeight="1">
      <c r="A97" s="439" t="s">
        <v>1</v>
      </c>
      <c r="B97" s="441" t="s">
        <v>2</v>
      </c>
      <c r="C97" s="442"/>
      <c r="D97" s="443"/>
      <c r="E97" s="447" t="s">
        <v>34</v>
      </c>
      <c r="F97" s="448"/>
      <c r="G97" s="449"/>
      <c r="H97" s="422">
        <v>1</v>
      </c>
      <c r="I97" s="423"/>
      <c r="J97" s="423"/>
      <c r="K97" s="423"/>
      <c r="L97" s="423"/>
      <c r="M97" s="423"/>
      <c r="N97" s="423"/>
      <c r="O97" s="423"/>
      <c r="P97" s="422">
        <v>2</v>
      </c>
      <c r="Q97" s="423"/>
      <c r="R97" s="423"/>
      <c r="S97" s="423"/>
      <c r="T97" s="423"/>
      <c r="U97" s="423"/>
      <c r="V97" s="423"/>
      <c r="W97" s="424"/>
      <c r="X97" s="422">
        <v>3</v>
      </c>
      <c r="Y97" s="423"/>
      <c r="Z97" s="423"/>
      <c r="AA97" s="423"/>
      <c r="AB97" s="423"/>
      <c r="AC97" s="423"/>
      <c r="AD97" s="423"/>
      <c r="AE97" s="424"/>
      <c r="AF97" s="422">
        <v>4</v>
      </c>
      <c r="AG97" s="423"/>
      <c r="AH97" s="423"/>
      <c r="AI97" s="423"/>
      <c r="AJ97" s="423"/>
      <c r="AK97" s="423"/>
      <c r="AL97" s="423"/>
      <c r="AM97" s="424"/>
      <c r="AN97" s="422">
        <v>5</v>
      </c>
      <c r="AO97" s="423"/>
      <c r="AP97" s="423"/>
      <c r="AQ97" s="423"/>
      <c r="AR97" s="423"/>
      <c r="AS97" s="423"/>
      <c r="AT97" s="423"/>
      <c r="AU97" s="424"/>
      <c r="AV97" s="9"/>
      <c r="AW97" s="9"/>
      <c r="AX97" s="9"/>
      <c r="AY97" s="9"/>
      <c r="AZ97" s="428" t="s">
        <v>4</v>
      </c>
      <c r="BA97" s="430" t="s">
        <v>5</v>
      </c>
      <c r="BB97" s="431"/>
      <c r="BC97" s="432"/>
      <c r="BD97" s="430" t="s">
        <v>6</v>
      </c>
      <c r="BE97" s="431"/>
      <c r="BF97" s="432"/>
      <c r="BG97" s="433" t="s">
        <v>7</v>
      </c>
      <c r="BH97" s="435" t="s">
        <v>7</v>
      </c>
      <c r="BI97" s="69"/>
      <c r="BJ97" s="69"/>
      <c r="BK97" s="69"/>
      <c r="BL97" s="69"/>
      <c r="BM97" s="70"/>
      <c r="BN97" s="69"/>
      <c r="BO97" s="70"/>
      <c r="BP97" s="69"/>
      <c r="BQ97" s="71"/>
      <c r="BR97" s="69"/>
      <c r="BS97" s="69"/>
      <c r="BT97" s="69"/>
    </row>
    <row r="98" spans="1:75" ht="17.399999999999999" customHeight="1" thickBot="1">
      <c r="A98" s="440"/>
      <c r="B98" s="444"/>
      <c r="C98" s="445"/>
      <c r="D98" s="446"/>
      <c r="E98" s="10" t="s">
        <v>8</v>
      </c>
      <c r="F98" s="408" t="s">
        <v>9</v>
      </c>
      <c r="G98" s="456"/>
      <c r="H98" s="425"/>
      <c r="I98" s="426"/>
      <c r="J98" s="426"/>
      <c r="K98" s="426"/>
      <c r="L98" s="426"/>
      <c r="M98" s="426"/>
      <c r="N98" s="426"/>
      <c r="O98" s="426"/>
      <c r="P98" s="425"/>
      <c r="Q98" s="426"/>
      <c r="R98" s="426"/>
      <c r="S98" s="426"/>
      <c r="T98" s="426"/>
      <c r="U98" s="426"/>
      <c r="V98" s="426"/>
      <c r="W98" s="427"/>
      <c r="X98" s="425"/>
      <c r="Y98" s="426"/>
      <c r="Z98" s="426"/>
      <c r="AA98" s="426"/>
      <c r="AB98" s="426"/>
      <c r="AC98" s="426"/>
      <c r="AD98" s="426"/>
      <c r="AE98" s="427"/>
      <c r="AF98" s="425"/>
      <c r="AG98" s="426"/>
      <c r="AH98" s="426"/>
      <c r="AI98" s="426"/>
      <c r="AJ98" s="426"/>
      <c r="AK98" s="426"/>
      <c r="AL98" s="426"/>
      <c r="AM98" s="427"/>
      <c r="AN98" s="425"/>
      <c r="AO98" s="426"/>
      <c r="AP98" s="426"/>
      <c r="AQ98" s="426"/>
      <c r="AR98" s="426"/>
      <c r="AS98" s="426"/>
      <c r="AT98" s="426"/>
      <c r="AU98" s="427"/>
      <c r="AV98" s="11"/>
      <c r="AW98" s="11"/>
      <c r="AX98" s="11"/>
      <c r="AY98" s="11"/>
      <c r="AZ98" s="429"/>
      <c r="BA98" s="413" t="s">
        <v>10</v>
      </c>
      <c r="BB98" s="414"/>
      <c r="BC98" s="415"/>
      <c r="BD98" s="413" t="s">
        <v>10</v>
      </c>
      <c r="BE98" s="414"/>
      <c r="BF98" s="415"/>
      <c r="BG98" s="434"/>
      <c r="BH98" s="435"/>
      <c r="BI98" s="74" t="s">
        <v>11</v>
      </c>
      <c r="BJ98" s="12" t="s">
        <v>25</v>
      </c>
      <c r="BK98" s="12" t="s">
        <v>2</v>
      </c>
      <c r="BL98" s="12" t="s">
        <v>1</v>
      </c>
      <c r="BM98" s="12" t="s">
        <v>13</v>
      </c>
      <c r="BN98" s="12" t="s">
        <v>14</v>
      </c>
      <c r="BO98" s="12" t="s">
        <v>13</v>
      </c>
      <c r="BP98" s="12" t="s">
        <v>15</v>
      </c>
      <c r="BQ98" s="416" t="s">
        <v>16</v>
      </c>
      <c r="BR98" s="417"/>
      <c r="BS98" s="12" t="s">
        <v>17</v>
      </c>
      <c r="BT98" s="12" t="s">
        <v>18</v>
      </c>
      <c r="BU98" s="12" t="s">
        <v>23</v>
      </c>
    </row>
    <row r="99" spans="1:75" ht="17.399999999999999" customHeight="1" thickBot="1">
      <c r="A99" s="13"/>
      <c r="B99" s="14">
        <v>1</v>
      </c>
      <c r="C99" s="15" t="s">
        <v>19</v>
      </c>
      <c r="D99" s="16">
        <v>3</v>
      </c>
      <c r="E99" s="75">
        <v>1</v>
      </c>
      <c r="F99" s="369" t="str">
        <f>IF(E100="","",VLOOKUP(E100,[2]lista_te!$B$8:$D$61,3,FALSE))</f>
        <v>BIAŁEK Adam</v>
      </c>
      <c r="G99" s="454"/>
      <c r="H99" s="418"/>
      <c r="I99" s="418"/>
      <c r="J99" s="418"/>
      <c r="K99" s="418"/>
      <c r="L99" s="418"/>
      <c r="M99" s="418"/>
      <c r="N99" s="418"/>
      <c r="O99" s="419"/>
      <c r="P99" s="401">
        <v>3</v>
      </c>
      <c r="Q99" s="402" t="s">
        <v>20</v>
      </c>
      <c r="R99" s="403">
        <v>0</v>
      </c>
      <c r="S99" s="17">
        <v>11</v>
      </c>
      <c r="T99" s="17">
        <v>11</v>
      </c>
      <c r="U99" s="17">
        <v>11</v>
      </c>
      <c r="V99" s="17"/>
      <c r="W99" s="17"/>
      <c r="X99" s="401">
        <v>3</v>
      </c>
      <c r="Y99" s="402" t="s">
        <v>20</v>
      </c>
      <c r="Z99" s="403">
        <v>0</v>
      </c>
      <c r="AA99" s="17">
        <v>11</v>
      </c>
      <c r="AB99" s="17">
        <v>11</v>
      </c>
      <c r="AC99" s="17">
        <v>11</v>
      </c>
      <c r="AD99" s="17"/>
      <c r="AE99" s="17"/>
      <c r="AF99" s="401">
        <v>3</v>
      </c>
      <c r="AG99" s="402" t="s">
        <v>20</v>
      </c>
      <c r="AH99" s="407">
        <v>0</v>
      </c>
      <c r="AI99" s="17">
        <v>11</v>
      </c>
      <c r="AJ99" s="17">
        <v>11</v>
      </c>
      <c r="AK99" s="17">
        <v>11</v>
      </c>
      <c r="AL99" s="17"/>
      <c r="AM99" s="17"/>
      <c r="AN99" s="401"/>
      <c r="AO99" s="402" t="s">
        <v>20</v>
      </c>
      <c r="AP99" s="403"/>
      <c r="AQ99" s="17"/>
      <c r="AR99" s="17"/>
      <c r="AS99" s="17"/>
      <c r="AT99" s="17"/>
      <c r="AU99" s="18"/>
      <c r="AV99" s="405">
        <f>IF(P99="",0,IF(P99=3,2,1))</f>
        <v>2</v>
      </c>
      <c r="AW99" s="406">
        <f>IF(X99="",0,IF(X99=3,2,1))</f>
        <v>2</v>
      </c>
      <c r="AX99" s="406">
        <f>IF(AF99="",0,IF(AF99=3,2,1))</f>
        <v>2</v>
      </c>
      <c r="AY99" s="398">
        <f>IF(AN99="",0,IF(AN99=3,2,1))</f>
        <v>0</v>
      </c>
      <c r="AZ99" s="399">
        <f>SUM(AV99:AY100)</f>
        <v>6</v>
      </c>
      <c r="BA99" s="19">
        <f>SUM(P99,X99,AF99,AN99)</f>
        <v>9</v>
      </c>
      <c r="BB99" s="20" t="s">
        <v>20</v>
      </c>
      <c r="BC99" s="21">
        <f>SUM(R99,Z99,AH99,AP99)</f>
        <v>0</v>
      </c>
      <c r="BD99" s="22">
        <f>SUM(S99:W99,AA99:AE99,AI99:AM99,AQ99:AU99)</f>
        <v>99</v>
      </c>
      <c r="BE99" s="23" t="s">
        <v>20</v>
      </c>
      <c r="BF99" s="24">
        <f>SUM(S100:W100,AA100:AE100,AI100:AM100,AQ100:AU100)</f>
        <v>31</v>
      </c>
      <c r="BG99" s="400">
        <v>1</v>
      </c>
      <c r="BH99" s="455">
        <f>IF(AZ99&lt;&gt;0,RANK(AZ99,AZ99:AZ108),"")</f>
        <v>1</v>
      </c>
      <c r="BI99" s="25">
        <v>143</v>
      </c>
      <c r="BJ99" s="26">
        <v>1</v>
      </c>
      <c r="BK99" s="26" t="str">
        <f t="shared" ref="BK99:BK104" si="56">CONCATENATE(B99,C99,D99)</f>
        <v>1-3</v>
      </c>
      <c r="BL99" s="26" t="str">
        <f t="shared" ref="BL99:BL104" si="57">CONCATENATE("stół ",A99)</f>
        <v xml:space="preserve">stół </v>
      </c>
      <c r="BM99" s="27">
        <f t="shared" ref="BM99:BM104" si="58">B99</f>
        <v>1</v>
      </c>
      <c r="BN99" s="26" t="str">
        <f>VLOOKUP(BM99,$BS$99:$BT$103,2,FALSE)</f>
        <v>BIAŁEK Adam</v>
      </c>
      <c r="BO99" s="27">
        <f t="shared" ref="BO99:BO104" si="59">D99</f>
        <v>3</v>
      </c>
      <c r="BP99" s="26" t="str">
        <f>VLOOKUP(BO99,$BS$99:$BT$103,2,FALSE)</f>
        <v>NOWAK Karol</v>
      </c>
      <c r="BQ99" s="25">
        <v>8</v>
      </c>
      <c r="BR99" s="26" t="str">
        <f>$E$97</f>
        <v>grupa H</v>
      </c>
      <c r="BS99" s="26">
        <v>1</v>
      </c>
      <c r="BT99" s="28" t="str">
        <f>F99</f>
        <v>BIAŁEK Adam</v>
      </c>
      <c r="BU99" s="76" t="str">
        <f>BT100</f>
        <v>BARYŁA Karol</v>
      </c>
      <c r="BV99" s="2">
        <f>BG99</f>
        <v>1</v>
      </c>
      <c r="BW99" s="2" t="str">
        <f>BT99</f>
        <v>BIAŁEK Adam</v>
      </c>
    </row>
    <row r="100" spans="1:75" ht="17.399999999999999" customHeight="1" thickBot="1">
      <c r="A100" s="13"/>
      <c r="B100" s="30">
        <v>2</v>
      </c>
      <c r="C100" s="31" t="s">
        <v>19</v>
      </c>
      <c r="D100" s="32">
        <v>4</v>
      </c>
      <c r="E100" s="77">
        <v>8</v>
      </c>
      <c r="F100" s="337" t="str">
        <f>IF(E100="","",VLOOKUP(F99,[2]lista_te!$D$8:$G$61,4,FALSE))</f>
        <v>Skopanie</v>
      </c>
      <c r="G100" s="453"/>
      <c r="H100" s="420"/>
      <c r="I100" s="420"/>
      <c r="J100" s="420"/>
      <c r="K100" s="420"/>
      <c r="L100" s="420"/>
      <c r="M100" s="420"/>
      <c r="N100" s="420"/>
      <c r="O100" s="421"/>
      <c r="P100" s="379"/>
      <c r="Q100" s="380"/>
      <c r="R100" s="381"/>
      <c r="S100" s="33">
        <v>3</v>
      </c>
      <c r="T100" s="33">
        <v>0</v>
      </c>
      <c r="U100" s="33">
        <v>3</v>
      </c>
      <c r="V100" s="33"/>
      <c r="W100" s="33"/>
      <c r="X100" s="384"/>
      <c r="Y100" s="385"/>
      <c r="Z100" s="404"/>
      <c r="AA100" s="36">
        <v>2</v>
      </c>
      <c r="AB100" s="36">
        <v>2</v>
      </c>
      <c r="AC100" s="36">
        <v>3</v>
      </c>
      <c r="AD100" s="36"/>
      <c r="AE100" s="36"/>
      <c r="AF100" s="379"/>
      <c r="AG100" s="380"/>
      <c r="AH100" s="387"/>
      <c r="AI100" s="36">
        <v>9</v>
      </c>
      <c r="AJ100" s="36">
        <v>5</v>
      </c>
      <c r="AK100" s="36">
        <v>4</v>
      </c>
      <c r="AL100" s="36"/>
      <c r="AM100" s="36"/>
      <c r="AN100" s="384"/>
      <c r="AO100" s="385"/>
      <c r="AP100" s="404"/>
      <c r="AQ100" s="36"/>
      <c r="AR100" s="36"/>
      <c r="AS100" s="36"/>
      <c r="AT100" s="36"/>
      <c r="AU100" s="37"/>
      <c r="AV100" s="348"/>
      <c r="AW100" s="350"/>
      <c r="AX100" s="350"/>
      <c r="AY100" s="330"/>
      <c r="AZ100" s="332"/>
      <c r="BA100" s="376" t="str">
        <f>IF(BC99=0,"-",BA99/BC99)</f>
        <v>-</v>
      </c>
      <c r="BB100" s="377"/>
      <c r="BC100" s="378"/>
      <c r="BD100" s="377">
        <f>IF(BF99=0,"-",BD99/BF99)</f>
        <v>3.193548387096774</v>
      </c>
      <c r="BE100" s="377"/>
      <c r="BF100" s="377"/>
      <c r="BG100" s="334"/>
      <c r="BH100" s="455"/>
      <c r="BI100" s="25">
        <v>144</v>
      </c>
      <c r="BJ100" s="26">
        <v>2</v>
      </c>
      <c r="BK100" s="26" t="str">
        <f t="shared" si="56"/>
        <v>2-4</v>
      </c>
      <c r="BL100" s="26" t="str">
        <f t="shared" si="57"/>
        <v xml:space="preserve">stół </v>
      </c>
      <c r="BM100" s="27">
        <f t="shared" si="58"/>
        <v>2</v>
      </c>
      <c r="BN100" s="26" t="str">
        <f t="shared" ref="BN100:BN104" si="60">VLOOKUP(BM100,$BS$99:$BT$103,2,FALSE)</f>
        <v>BARYŁA Karol</v>
      </c>
      <c r="BO100" s="27">
        <f t="shared" si="59"/>
        <v>4</v>
      </c>
      <c r="BP100" s="26" t="str">
        <f t="shared" ref="BP100:BP104" si="61">VLOOKUP(BO100,$BS$99:$BT$103,2,FALSE)</f>
        <v>WALEC Mieczysław</v>
      </c>
      <c r="BQ100" s="25">
        <v>8</v>
      </c>
      <c r="BR100" s="26" t="str">
        <f t="shared" ref="BR100:BR104" si="62">$E$97</f>
        <v>grupa H</v>
      </c>
      <c r="BS100" s="26">
        <v>2</v>
      </c>
      <c r="BT100" s="28" t="str">
        <f>F101</f>
        <v>BARYŁA Karol</v>
      </c>
      <c r="BU100" s="76" t="str">
        <f>BT101</f>
        <v>NOWAK Karol</v>
      </c>
      <c r="BV100" s="2">
        <f>BG101</f>
        <v>4</v>
      </c>
      <c r="BW100" s="2" t="str">
        <f t="shared" ref="BW100:BW102" si="63">BT100</f>
        <v>BARYŁA Karol</v>
      </c>
    </row>
    <row r="101" spans="1:75" ht="17.399999999999999" customHeight="1" thickBot="1">
      <c r="A101" s="13"/>
      <c r="B101" s="30">
        <v>1</v>
      </c>
      <c r="C101" s="31" t="s">
        <v>19</v>
      </c>
      <c r="D101" s="32">
        <v>2</v>
      </c>
      <c r="E101" s="78">
        <v>2</v>
      </c>
      <c r="F101" s="369" t="str">
        <f>IF(E102="","",VLOOKUP(E102,[2]lista_te!$B$8:$D$61,3,FALSE))</f>
        <v>BARYŁA Karol</v>
      </c>
      <c r="G101" s="454"/>
      <c r="H101" s="371">
        <f>IF(R99="","",R99)</f>
        <v>0</v>
      </c>
      <c r="I101" s="352" t="s">
        <v>20</v>
      </c>
      <c r="J101" s="354">
        <f>IF(P99="","",P99)</f>
        <v>3</v>
      </c>
      <c r="K101" s="38">
        <f>IF(S100="","",S100)</f>
        <v>3</v>
      </c>
      <c r="L101" s="38">
        <f>IF(T100="","",T100)</f>
        <v>0</v>
      </c>
      <c r="M101" s="38">
        <f>IF(U100="","",U100)</f>
        <v>3</v>
      </c>
      <c r="N101" s="38" t="str">
        <f>IF(V100="","",V100)</f>
        <v/>
      </c>
      <c r="O101" s="38" t="str">
        <f>IF(W100="","",W100)</f>
        <v/>
      </c>
      <c r="P101" s="397"/>
      <c r="Q101" s="397"/>
      <c r="R101" s="397"/>
      <c r="S101" s="397"/>
      <c r="T101" s="397"/>
      <c r="U101" s="397"/>
      <c r="V101" s="397"/>
      <c r="W101" s="397"/>
      <c r="X101" s="342">
        <v>0</v>
      </c>
      <c r="Y101" s="344" t="s">
        <v>20</v>
      </c>
      <c r="Z101" s="346">
        <v>3</v>
      </c>
      <c r="AA101" s="33">
        <v>9</v>
      </c>
      <c r="AB101" s="33">
        <v>8</v>
      </c>
      <c r="AC101" s="33">
        <v>3</v>
      </c>
      <c r="AD101" s="33"/>
      <c r="AE101" s="33"/>
      <c r="AF101" s="342">
        <v>0</v>
      </c>
      <c r="AG101" s="344" t="s">
        <v>20</v>
      </c>
      <c r="AH101" s="395">
        <v>3</v>
      </c>
      <c r="AI101" s="33">
        <v>6</v>
      </c>
      <c r="AJ101" s="33">
        <v>4</v>
      </c>
      <c r="AK101" s="33">
        <v>7</v>
      </c>
      <c r="AL101" s="33"/>
      <c r="AM101" s="33"/>
      <c r="AN101" s="342"/>
      <c r="AO101" s="344" t="s">
        <v>20</v>
      </c>
      <c r="AP101" s="346"/>
      <c r="AQ101" s="33"/>
      <c r="AR101" s="33"/>
      <c r="AS101" s="33"/>
      <c r="AT101" s="33"/>
      <c r="AU101" s="39"/>
      <c r="AV101" s="393">
        <f>IF(H101="",0,IF(H101=3,2,1))</f>
        <v>1</v>
      </c>
      <c r="AW101" s="394">
        <f>IF(X101="",0,IF(X101=3,2,1))</f>
        <v>1</v>
      </c>
      <c r="AX101" s="394">
        <f>IF(AF101="",0,IF(AF101=3,2,1))</f>
        <v>1</v>
      </c>
      <c r="AY101" s="392">
        <f>IF(AN101="",0,IF(AN101=3,2,1))</f>
        <v>0</v>
      </c>
      <c r="AZ101" s="332">
        <f>SUM(AV101:AY102)</f>
        <v>3</v>
      </c>
      <c r="BA101" s="40">
        <f>SUM(H101,X101,AF101,AN101)</f>
        <v>0</v>
      </c>
      <c r="BB101" s="41" t="s">
        <v>20</v>
      </c>
      <c r="BC101" s="42">
        <f>SUM(J101,Z101,AH101,AP101)</f>
        <v>9</v>
      </c>
      <c r="BD101" s="43">
        <f>SUM(K101:O101,AA101:AE101,AI101:AM101,AQ101:AU101)</f>
        <v>43</v>
      </c>
      <c r="BE101" s="44" t="s">
        <v>20</v>
      </c>
      <c r="BF101" s="45">
        <f>SUM(K102:O102,AA102:AE102,AI102:AM102,AQ102:AU102)</f>
        <v>99</v>
      </c>
      <c r="BG101" s="334">
        <v>4</v>
      </c>
      <c r="BH101" s="455">
        <f>IF(AZ101&lt;&gt;0,RANK(AZ101,AZ99:AZ108),"")</f>
        <v>4</v>
      </c>
      <c r="BI101" s="25">
        <v>145</v>
      </c>
      <c r="BJ101" s="26">
        <v>3</v>
      </c>
      <c r="BK101" s="26" t="str">
        <f t="shared" si="56"/>
        <v>1-2</v>
      </c>
      <c r="BL101" s="26" t="str">
        <f t="shared" si="57"/>
        <v xml:space="preserve">stół </v>
      </c>
      <c r="BM101" s="27">
        <f t="shared" si="58"/>
        <v>1</v>
      </c>
      <c r="BN101" s="26" t="str">
        <f t="shared" si="60"/>
        <v>BIAŁEK Adam</v>
      </c>
      <c r="BO101" s="27">
        <f t="shared" si="59"/>
        <v>2</v>
      </c>
      <c r="BP101" s="26" t="str">
        <f t="shared" si="61"/>
        <v>BARYŁA Karol</v>
      </c>
      <c r="BQ101" s="25">
        <v>8</v>
      </c>
      <c r="BR101" s="26" t="str">
        <f t="shared" si="62"/>
        <v>grupa H</v>
      </c>
      <c r="BS101" s="26">
        <v>3</v>
      </c>
      <c r="BT101" s="28" t="str">
        <f>F103</f>
        <v>NOWAK Karol</v>
      </c>
      <c r="BU101" s="76" t="str">
        <f>BT102</f>
        <v>WALEC Mieczysław</v>
      </c>
      <c r="BV101" s="2">
        <f>BG103</f>
        <v>3</v>
      </c>
      <c r="BW101" s="2" t="str">
        <f t="shared" si="63"/>
        <v>NOWAK Karol</v>
      </c>
    </row>
    <row r="102" spans="1:75" ht="17.399999999999999" customHeight="1" thickBot="1">
      <c r="A102" s="13"/>
      <c r="B102" s="30">
        <v>3</v>
      </c>
      <c r="C102" s="31" t="s">
        <v>19</v>
      </c>
      <c r="D102" s="46">
        <v>4</v>
      </c>
      <c r="E102" s="77">
        <v>17</v>
      </c>
      <c r="F102" s="337" t="str">
        <f>IF(E102="","",VLOOKUP(F101,[2]lista_te!$D$8:$G$61,4,FALSE))</f>
        <v>Tarnobrzeg</v>
      </c>
      <c r="G102" s="453"/>
      <c r="H102" s="396"/>
      <c r="I102" s="382"/>
      <c r="J102" s="383"/>
      <c r="K102" s="38">
        <f>IF(S99="","",S99)</f>
        <v>11</v>
      </c>
      <c r="L102" s="38">
        <f>IF(T99="","",T99)</f>
        <v>11</v>
      </c>
      <c r="M102" s="38">
        <f>IF(U99="","",U99)</f>
        <v>11</v>
      </c>
      <c r="N102" s="38" t="str">
        <f>IF(V99="","",V99)</f>
        <v/>
      </c>
      <c r="O102" s="38" t="str">
        <f>IF(W99="","",W99)</f>
        <v/>
      </c>
      <c r="P102" s="397"/>
      <c r="Q102" s="397"/>
      <c r="R102" s="397"/>
      <c r="S102" s="397"/>
      <c r="T102" s="397"/>
      <c r="U102" s="397"/>
      <c r="V102" s="397"/>
      <c r="W102" s="397"/>
      <c r="X102" s="379"/>
      <c r="Y102" s="380"/>
      <c r="Z102" s="381"/>
      <c r="AA102" s="33">
        <v>11</v>
      </c>
      <c r="AB102" s="33">
        <v>11</v>
      </c>
      <c r="AC102" s="33">
        <v>11</v>
      </c>
      <c r="AD102" s="33"/>
      <c r="AE102" s="33"/>
      <c r="AF102" s="379"/>
      <c r="AG102" s="380"/>
      <c r="AH102" s="387"/>
      <c r="AI102" s="33">
        <v>11</v>
      </c>
      <c r="AJ102" s="33">
        <v>11</v>
      </c>
      <c r="AK102" s="33">
        <v>11</v>
      </c>
      <c r="AL102" s="33"/>
      <c r="AM102" s="33"/>
      <c r="AN102" s="379"/>
      <c r="AO102" s="380"/>
      <c r="AP102" s="381"/>
      <c r="AQ102" s="33"/>
      <c r="AR102" s="33"/>
      <c r="AS102" s="33"/>
      <c r="AT102" s="33"/>
      <c r="AU102" s="39"/>
      <c r="AV102" s="393"/>
      <c r="AW102" s="394"/>
      <c r="AX102" s="394"/>
      <c r="AY102" s="392"/>
      <c r="AZ102" s="332"/>
      <c r="BA102" s="376">
        <f>IF(BC101=0,"-",BA101/BC101)</f>
        <v>0</v>
      </c>
      <c r="BB102" s="377"/>
      <c r="BC102" s="378"/>
      <c r="BD102" s="377">
        <f>IF(BF101=0,"-",BD101/BF101)</f>
        <v>0.43434343434343436</v>
      </c>
      <c r="BE102" s="377"/>
      <c r="BF102" s="377"/>
      <c r="BG102" s="334"/>
      <c r="BH102" s="455"/>
      <c r="BI102" s="25">
        <v>146</v>
      </c>
      <c r="BJ102" s="26">
        <v>4</v>
      </c>
      <c r="BK102" s="26" t="str">
        <f t="shared" si="56"/>
        <v>3-4</v>
      </c>
      <c r="BL102" s="26" t="str">
        <f t="shared" si="57"/>
        <v xml:space="preserve">stół </v>
      </c>
      <c r="BM102" s="27">
        <f t="shared" si="58"/>
        <v>3</v>
      </c>
      <c r="BN102" s="26" t="str">
        <f t="shared" si="60"/>
        <v>NOWAK Karol</v>
      </c>
      <c r="BO102" s="27">
        <f t="shared" si="59"/>
        <v>4</v>
      </c>
      <c r="BP102" s="26" t="str">
        <f t="shared" si="61"/>
        <v>WALEC Mieczysław</v>
      </c>
      <c r="BQ102" s="25">
        <v>8</v>
      </c>
      <c r="BR102" s="26" t="str">
        <f t="shared" si="62"/>
        <v>grupa H</v>
      </c>
      <c r="BS102" s="26">
        <v>4</v>
      </c>
      <c r="BT102" s="28" t="str">
        <f>F105</f>
        <v>WALEC Mieczysław</v>
      </c>
      <c r="BU102" s="76" t="str">
        <f>BT99</f>
        <v>BIAŁEK Adam</v>
      </c>
      <c r="BV102" s="2">
        <f>BG105</f>
        <v>2</v>
      </c>
      <c r="BW102" s="2" t="str">
        <f t="shared" si="63"/>
        <v>WALEC Mieczysław</v>
      </c>
    </row>
    <row r="103" spans="1:75" ht="17.399999999999999" customHeight="1" thickBot="1">
      <c r="A103" s="13"/>
      <c r="B103" s="30">
        <v>1</v>
      </c>
      <c r="C103" s="31" t="s">
        <v>19</v>
      </c>
      <c r="D103" s="46">
        <v>4</v>
      </c>
      <c r="E103" s="78">
        <v>3</v>
      </c>
      <c r="F103" s="369" t="str">
        <f>IF(E104="","",VLOOKUP(E104,[2]lista_te!$B$8:$D$61,3,FALSE))</f>
        <v>NOWAK Karol</v>
      </c>
      <c r="G103" s="454"/>
      <c r="H103" s="388">
        <f>IF(Z99="","",Z99)</f>
        <v>0</v>
      </c>
      <c r="I103" s="389" t="s">
        <v>20</v>
      </c>
      <c r="J103" s="390">
        <f>IF(X99="","",X99)</f>
        <v>3</v>
      </c>
      <c r="K103" s="50">
        <f>IF(AA100="","",AA100)</f>
        <v>2</v>
      </c>
      <c r="L103" s="50">
        <f>IF(AB100="","",AB100)</f>
        <v>2</v>
      </c>
      <c r="M103" s="50">
        <f>IF(AC100="","",AC100)</f>
        <v>3</v>
      </c>
      <c r="N103" s="50" t="str">
        <f>IF(AD100="","",AD100)</f>
        <v/>
      </c>
      <c r="O103" s="51" t="str">
        <f>IF(AE100="","",AE100)</f>
        <v/>
      </c>
      <c r="P103" s="356">
        <f>IF(Z101="","",Z101)</f>
        <v>3</v>
      </c>
      <c r="Q103" s="352" t="s">
        <v>20</v>
      </c>
      <c r="R103" s="354">
        <f>IF(X101="","",X101)</f>
        <v>0</v>
      </c>
      <c r="S103" s="38">
        <f>IF(AA102="","",AA102)</f>
        <v>11</v>
      </c>
      <c r="T103" s="38">
        <f>IF(AB102="","",AB102)</f>
        <v>11</v>
      </c>
      <c r="U103" s="38">
        <f>IF(AC102="","",AC102)</f>
        <v>11</v>
      </c>
      <c r="V103" s="38" t="str">
        <f>IF(AD102="","",AD102)</f>
        <v/>
      </c>
      <c r="W103" s="38" t="str">
        <f>IF(AE102="","",AE102)</f>
        <v/>
      </c>
      <c r="X103" s="397"/>
      <c r="Y103" s="397"/>
      <c r="Z103" s="397"/>
      <c r="AA103" s="397"/>
      <c r="AB103" s="397"/>
      <c r="AC103" s="397"/>
      <c r="AD103" s="397"/>
      <c r="AE103" s="397"/>
      <c r="AF103" s="384">
        <v>0</v>
      </c>
      <c r="AG103" s="385" t="s">
        <v>20</v>
      </c>
      <c r="AH103" s="386">
        <v>3</v>
      </c>
      <c r="AI103" s="52">
        <v>8</v>
      </c>
      <c r="AJ103" s="52">
        <v>4</v>
      </c>
      <c r="AK103" s="52">
        <v>1</v>
      </c>
      <c r="AL103" s="52"/>
      <c r="AM103" s="52"/>
      <c r="AN103" s="342"/>
      <c r="AO103" s="344" t="s">
        <v>20</v>
      </c>
      <c r="AP103" s="346"/>
      <c r="AQ103" s="33"/>
      <c r="AR103" s="33"/>
      <c r="AS103" s="33"/>
      <c r="AT103" s="33"/>
      <c r="AU103" s="39"/>
      <c r="AV103" s="348">
        <f>IF(H103="",0,IF(H103=3,2,1))</f>
        <v>1</v>
      </c>
      <c r="AW103" s="350">
        <f>IF(P103="",0,IF(P103=3,2,1))</f>
        <v>2</v>
      </c>
      <c r="AX103" s="350">
        <f>IF(AF103="",0,IF(AF103=3,2,1))</f>
        <v>1</v>
      </c>
      <c r="AY103" s="330">
        <f>IF(AN103="",0,IF(AN103=3,2,1))</f>
        <v>0</v>
      </c>
      <c r="AZ103" s="332">
        <f>SUM(AV103:AY104)</f>
        <v>4</v>
      </c>
      <c r="BA103" s="40">
        <f>SUM(H103,P103,AF103,AN103,)</f>
        <v>3</v>
      </c>
      <c r="BB103" s="41" t="s">
        <v>20</v>
      </c>
      <c r="BC103" s="42">
        <f>SUM(J103,R103,AH103,AP103)</f>
        <v>6</v>
      </c>
      <c r="BD103" s="43">
        <f>SUM(K103:O103,S103:W103,AI103:AM103,AQ103:AU103,)</f>
        <v>53</v>
      </c>
      <c r="BE103" s="44" t="s">
        <v>20</v>
      </c>
      <c r="BF103" s="45">
        <f>SUM(K104:O104,S104:W104,AI104:AM104,AQ104:AU104)</f>
        <v>86</v>
      </c>
      <c r="BG103" s="334">
        <v>3</v>
      </c>
      <c r="BH103" s="455">
        <f>IF(AZ103&lt;&gt;0,RANK(AZ103,AZ99:AZ108),"")</f>
        <v>3</v>
      </c>
      <c r="BI103" s="25">
        <v>147</v>
      </c>
      <c r="BJ103" s="26">
        <v>5</v>
      </c>
      <c r="BK103" s="26" t="str">
        <f t="shared" si="56"/>
        <v>1-4</v>
      </c>
      <c r="BL103" s="26" t="str">
        <f t="shared" si="57"/>
        <v xml:space="preserve">stół </v>
      </c>
      <c r="BM103" s="27">
        <f t="shared" si="58"/>
        <v>1</v>
      </c>
      <c r="BN103" s="26" t="str">
        <f t="shared" si="60"/>
        <v>BIAŁEK Adam</v>
      </c>
      <c r="BO103" s="27">
        <f t="shared" si="59"/>
        <v>4</v>
      </c>
      <c r="BP103" s="26" t="str">
        <f t="shared" si="61"/>
        <v>WALEC Mieczysław</v>
      </c>
      <c r="BQ103" s="25">
        <v>8</v>
      </c>
      <c r="BR103" s="26" t="str">
        <f t="shared" si="62"/>
        <v>grupa H</v>
      </c>
      <c r="BS103" s="26">
        <v>5</v>
      </c>
      <c r="BT103" s="26"/>
      <c r="BU103" s="76" t="str">
        <f>BT101</f>
        <v>NOWAK Karol</v>
      </c>
    </row>
    <row r="104" spans="1:75" ht="17.399999999999999" customHeight="1" thickBot="1">
      <c r="A104" s="13"/>
      <c r="B104" s="30">
        <v>2</v>
      </c>
      <c r="C104" s="31" t="s">
        <v>19</v>
      </c>
      <c r="D104" s="46">
        <v>3</v>
      </c>
      <c r="E104" s="77">
        <v>32</v>
      </c>
      <c r="F104" s="337" t="str">
        <f>IF(E104="","",VLOOKUP(F103,[2]lista_te!$D$8:$G$61,4,FALSE))</f>
        <v>Tarnobrzeg</v>
      </c>
      <c r="G104" s="453"/>
      <c r="H104" s="388"/>
      <c r="I104" s="389"/>
      <c r="J104" s="390"/>
      <c r="K104" s="53">
        <f>IF(AA99="","",AA99)</f>
        <v>11</v>
      </c>
      <c r="L104" s="53">
        <f>IF(AB99="","",AB99)</f>
        <v>11</v>
      </c>
      <c r="M104" s="53">
        <f>IF(AC99="","",AC99)</f>
        <v>11</v>
      </c>
      <c r="N104" s="53" t="str">
        <f>IF(AD99="","",AD99)</f>
        <v/>
      </c>
      <c r="O104" s="54" t="str">
        <f>IF(AE99="","",AE99)</f>
        <v/>
      </c>
      <c r="P104" s="391"/>
      <c r="Q104" s="382"/>
      <c r="R104" s="383"/>
      <c r="S104" s="38">
        <f>IF(AA101="","",AA101)</f>
        <v>9</v>
      </c>
      <c r="T104" s="38">
        <f>IF(AB101="","",AB101)</f>
        <v>8</v>
      </c>
      <c r="U104" s="38">
        <f>IF(AC101="","",AC101)</f>
        <v>3</v>
      </c>
      <c r="V104" s="38" t="str">
        <f>IF(AD101="","",AD101)</f>
        <v/>
      </c>
      <c r="W104" s="38" t="str">
        <f>IF(AE101="","",AE101)</f>
        <v/>
      </c>
      <c r="X104" s="397"/>
      <c r="Y104" s="397"/>
      <c r="Z104" s="397"/>
      <c r="AA104" s="397"/>
      <c r="AB104" s="397"/>
      <c r="AC104" s="397"/>
      <c r="AD104" s="397"/>
      <c r="AE104" s="397"/>
      <c r="AF104" s="379"/>
      <c r="AG104" s="380"/>
      <c r="AH104" s="387"/>
      <c r="AI104" s="33">
        <v>11</v>
      </c>
      <c r="AJ104" s="33">
        <v>11</v>
      </c>
      <c r="AK104" s="33">
        <v>11</v>
      </c>
      <c r="AL104" s="33"/>
      <c r="AM104" s="33"/>
      <c r="AN104" s="379"/>
      <c r="AO104" s="380"/>
      <c r="AP104" s="381"/>
      <c r="AQ104" s="33"/>
      <c r="AR104" s="33"/>
      <c r="AS104" s="33"/>
      <c r="AT104" s="33"/>
      <c r="AU104" s="39"/>
      <c r="AV104" s="348"/>
      <c r="AW104" s="350"/>
      <c r="AX104" s="350"/>
      <c r="AY104" s="330"/>
      <c r="AZ104" s="332"/>
      <c r="BA104" s="376">
        <f>IF(BC103=0,"-",BA103/BC103)</f>
        <v>0.5</v>
      </c>
      <c r="BB104" s="377"/>
      <c r="BC104" s="378"/>
      <c r="BD104" s="377">
        <f>IF(BF103=0,"-",BD103/BF103)</f>
        <v>0.61627906976744184</v>
      </c>
      <c r="BE104" s="377"/>
      <c r="BF104" s="377"/>
      <c r="BG104" s="334"/>
      <c r="BH104" s="455"/>
      <c r="BI104" s="25">
        <v>148</v>
      </c>
      <c r="BJ104" s="26">
        <v>6</v>
      </c>
      <c r="BK104" s="56" t="str">
        <f t="shared" si="56"/>
        <v>2-3</v>
      </c>
      <c r="BL104" s="56" t="str">
        <f t="shared" si="57"/>
        <v xml:space="preserve">stół </v>
      </c>
      <c r="BM104" s="98">
        <f t="shared" si="58"/>
        <v>2</v>
      </c>
      <c r="BN104" s="26" t="str">
        <f t="shared" si="60"/>
        <v>BARYŁA Karol</v>
      </c>
      <c r="BO104" s="98">
        <f t="shared" si="59"/>
        <v>3</v>
      </c>
      <c r="BP104" s="26" t="str">
        <f t="shared" si="61"/>
        <v>NOWAK Karol</v>
      </c>
      <c r="BQ104" s="25">
        <v>8</v>
      </c>
      <c r="BR104" s="26" t="str">
        <f t="shared" si="62"/>
        <v>grupa H</v>
      </c>
      <c r="BS104" s="56"/>
      <c r="BT104" s="56"/>
      <c r="BU104" s="76" t="str">
        <f>BT102</f>
        <v>WALEC Mieczysław</v>
      </c>
    </row>
    <row r="105" spans="1:75" ht="17.399999999999999" customHeight="1">
      <c r="A105" s="79"/>
      <c r="B105" s="30"/>
      <c r="C105" s="31"/>
      <c r="D105" s="46"/>
      <c r="E105" s="78">
        <v>4</v>
      </c>
      <c r="F105" s="369" t="str">
        <f>IF(E106="","",VLOOKUP(E106,[2]lista_te!$B$8:$D$61,3,FALSE))</f>
        <v>WALEC Mieczysław</v>
      </c>
      <c r="G105" s="454"/>
      <c r="H105" s="371">
        <f>IF(AH99="","",AH99)</f>
        <v>0</v>
      </c>
      <c r="I105" s="352" t="s">
        <v>20</v>
      </c>
      <c r="J105" s="354">
        <f>IF(AF99="","",AF99)</f>
        <v>3</v>
      </c>
      <c r="K105" s="38">
        <f>IF(AI100="","",AI100)</f>
        <v>9</v>
      </c>
      <c r="L105" s="38">
        <f>IF(AJ100="","",AJ100)</f>
        <v>5</v>
      </c>
      <c r="M105" s="38">
        <f>IF(AK100="","",AK100)</f>
        <v>4</v>
      </c>
      <c r="N105" s="38" t="str">
        <f>IF(AL100="","",AL100)</f>
        <v/>
      </c>
      <c r="O105" s="38" t="str">
        <f>IF(AM100="","",AM100)</f>
        <v/>
      </c>
      <c r="P105" s="356">
        <f>IF(AH101="","",AH101)</f>
        <v>3</v>
      </c>
      <c r="Q105" s="352" t="s">
        <v>20</v>
      </c>
      <c r="R105" s="354">
        <f>IF(AF101="","",AF101)</f>
        <v>0</v>
      </c>
      <c r="S105" s="38">
        <f>IF(AI102="","",AI102)</f>
        <v>11</v>
      </c>
      <c r="T105" s="38">
        <f>IF(AJ102="","",AJ102)</f>
        <v>11</v>
      </c>
      <c r="U105" s="38">
        <f>IF(AK102="","",AK102)</f>
        <v>11</v>
      </c>
      <c r="V105" s="38" t="str">
        <f>IF(AL102="","",AL102)</f>
        <v/>
      </c>
      <c r="W105" s="38" t="str">
        <f>IF(AM102="","",AM102)</f>
        <v/>
      </c>
      <c r="X105" s="356">
        <f>IF(AH103="","",AH103)</f>
        <v>3</v>
      </c>
      <c r="Y105" s="352" t="s">
        <v>20</v>
      </c>
      <c r="Z105" s="358">
        <f>IF(AF103="","",AF103)</f>
        <v>0</v>
      </c>
      <c r="AA105" s="38">
        <f>IF(AI104="","",AI104)</f>
        <v>11</v>
      </c>
      <c r="AB105" s="38">
        <f>IF(AJ104="","",AJ104)</f>
        <v>11</v>
      </c>
      <c r="AC105" s="38">
        <f>IF(AK104="","",AK104)</f>
        <v>11</v>
      </c>
      <c r="AD105" s="38" t="str">
        <f>IF(AL104="","",AL104)</f>
        <v/>
      </c>
      <c r="AE105" s="38" t="str">
        <f>IF(AM104="","",AM104)</f>
        <v/>
      </c>
      <c r="AF105" s="457"/>
      <c r="AG105" s="458"/>
      <c r="AH105" s="458"/>
      <c r="AI105" s="459"/>
      <c r="AJ105" s="459"/>
      <c r="AK105" s="459"/>
      <c r="AL105" s="459"/>
      <c r="AM105" s="460"/>
      <c r="AN105" s="342"/>
      <c r="AO105" s="344" t="s">
        <v>20</v>
      </c>
      <c r="AP105" s="346"/>
      <c r="AQ105" s="33"/>
      <c r="AR105" s="33"/>
      <c r="AS105" s="33"/>
      <c r="AT105" s="33"/>
      <c r="AU105" s="39"/>
      <c r="AV105" s="348">
        <f>IF(H105="",0,IF(H105=3,2,1))</f>
        <v>1</v>
      </c>
      <c r="AW105" s="350">
        <f>IF(P105="",0,IF(P105=3,2,1))</f>
        <v>2</v>
      </c>
      <c r="AX105" s="350">
        <f>IF(X105="",0,IF(X105=3,2,1))</f>
        <v>2</v>
      </c>
      <c r="AY105" s="330">
        <f>IF(AN105="",0,IF(AN105=3,2,1))</f>
        <v>0</v>
      </c>
      <c r="AZ105" s="332">
        <f>SUM(AV105:AY106)</f>
        <v>5</v>
      </c>
      <c r="BA105" s="40">
        <f>SUM(H105,P105,X105,AN105)</f>
        <v>6</v>
      </c>
      <c r="BB105" s="41" t="s">
        <v>20</v>
      </c>
      <c r="BC105" s="42">
        <f>SUM(J105,R105,Z105,AP105)</f>
        <v>3</v>
      </c>
      <c r="BD105" s="43">
        <f>SUM(K105:O105,S105:W105,AA105:AE105,AQ105:AU105)</f>
        <v>84</v>
      </c>
      <c r="BE105" s="44" t="s">
        <v>20</v>
      </c>
      <c r="BF105" s="45">
        <f>SUM(K106:O106,S106:W106,AA106:AE106,AQ106:AU106)</f>
        <v>63</v>
      </c>
      <c r="BG105" s="334">
        <v>2</v>
      </c>
      <c r="BH105" s="452">
        <f>IF(AZ105&lt;&gt;0,RANK(AZ105,AZ99:AZ108),"")</f>
        <v>2</v>
      </c>
      <c r="BI105" s="58"/>
      <c r="BJ105" s="59"/>
      <c r="BK105" s="59"/>
      <c r="BL105" s="59"/>
      <c r="BM105" s="60"/>
      <c r="BN105" s="59"/>
      <c r="BO105" s="60"/>
      <c r="BP105" s="59"/>
      <c r="BQ105" s="61"/>
      <c r="BR105" s="59"/>
      <c r="BS105" s="59"/>
      <c r="BT105" s="59"/>
    </row>
    <row r="106" spans="1:75" ht="17.399999999999999" customHeight="1" thickBot="1">
      <c r="A106" s="80"/>
      <c r="B106" s="62"/>
      <c r="C106" s="63"/>
      <c r="D106" s="64"/>
      <c r="E106" s="81">
        <v>41</v>
      </c>
      <c r="F106" s="337" t="str">
        <f>IF(E106="","",VLOOKUP(F105,[2]lista_te!$D$8:$G$61,4,FALSE))</f>
        <v>Stalowa Wola</v>
      </c>
      <c r="G106" s="453"/>
      <c r="H106" s="372"/>
      <c r="I106" s="353"/>
      <c r="J106" s="355"/>
      <c r="K106" s="65">
        <f>IF(AI99="","",AI99)</f>
        <v>11</v>
      </c>
      <c r="L106" s="65">
        <f>IF(AJ99="","",AJ99)</f>
        <v>11</v>
      </c>
      <c r="M106" s="65">
        <f>IF(AK99="","",AK99)</f>
        <v>11</v>
      </c>
      <c r="N106" s="65" t="str">
        <f>IF(AL99="","",AL99)</f>
        <v/>
      </c>
      <c r="O106" s="65" t="str">
        <f>IF(AM99="","",AM99)</f>
        <v/>
      </c>
      <c r="P106" s="357"/>
      <c r="Q106" s="353"/>
      <c r="R106" s="355"/>
      <c r="S106" s="65">
        <f>IF(AI101="","",AI101)</f>
        <v>6</v>
      </c>
      <c r="T106" s="65">
        <f>IF(AJ101="","",AJ101)</f>
        <v>4</v>
      </c>
      <c r="U106" s="65">
        <f>IF(AK101="","",AK101)</f>
        <v>7</v>
      </c>
      <c r="V106" s="65" t="str">
        <f>IF(AL101="","",AL101)</f>
        <v/>
      </c>
      <c r="W106" s="65" t="str">
        <f>IF(AM101="","",AM101)</f>
        <v/>
      </c>
      <c r="X106" s="357"/>
      <c r="Y106" s="353"/>
      <c r="Z106" s="359"/>
      <c r="AA106" s="65">
        <f>IF(AI103="","",AI103)</f>
        <v>8</v>
      </c>
      <c r="AB106" s="65">
        <f>IF(AJ103="","",AJ103)</f>
        <v>4</v>
      </c>
      <c r="AC106" s="65">
        <f>IF(AK103="","",AK103)</f>
        <v>1</v>
      </c>
      <c r="AD106" s="65" t="str">
        <f>IF(AL103="","",AL103)</f>
        <v/>
      </c>
      <c r="AE106" s="65" t="str">
        <f>IF(AM103="","",AM103)</f>
        <v/>
      </c>
      <c r="AF106" s="461"/>
      <c r="AG106" s="462"/>
      <c r="AH106" s="462"/>
      <c r="AI106" s="462"/>
      <c r="AJ106" s="462"/>
      <c r="AK106" s="462"/>
      <c r="AL106" s="462"/>
      <c r="AM106" s="463"/>
      <c r="AN106" s="343"/>
      <c r="AO106" s="345"/>
      <c r="AP106" s="347"/>
      <c r="AQ106" s="66"/>
      <c r="AR106" s="66"/>
      <c r="AS106" s="66"/>
      <c r="AT106" s="66"/>
      <c r="AU106" s="67"/>
      <c r="AV106" s="349"/>
      <c r="AW106" s="351"/>
      <c r="AX106" s="351"/>
      <c r="AY106" s="331"/>
      <c r="AZ106" s="333"/>
      <c r="BA106" s="339">
        <f>IF(BC105=0,"-",BA105/BC105)</f>
        <v>2</v>
      </c>
      <c r="BB106" s="340"/>
      <c r="BC106" s="341"/>
      <c r="BD106" s="340">
        <f>IF(BF105=0,"-",BD105/BF105)</f>
        <v>1.3333333333333333</v>
      </c>
      <c r="BE106" s="340"/>
      <c r="BF106" s="340"/>
      <c r="BG106" s="335"/>
      <c r="BH106" s="452"/>
      <c r="BI106" s="68"/>
      <c r="BJ106" s="69"/>
      <c r="BK106" s="69"/>
      <c r="BL106" s="69"/>
      <c r="BM106" s="70"/>
      <c r="BN106" s="69"/>
      <c r="BO106" s="70"/>
      <c r="BP106" s="69"/>
      <c r="BQ106" s="71"/>
      <c r="BR106" s="69"/>
      <c r="BS106" s="69"/>
      <c r="BT106" s="69"/>
    </row>
    <row r="107" spans="1:75" ht="17.399999999999999" customHeight="1" thickBot="1">
      <c r="A107" s="99"/>
      <c r="B107" s="100"/>
      <c r="C107" s="100"/>
      <c r="D107" s="101"/>
      <c r="F107" s="102"/>
    </row>
    <row r="108" spans="1:75" ht="17.399999999999999" customHeight="1">
      <c r="A108" s="439" t="s">
        <v>1</v>
      </c>
      <c r="B108" s="441" t="s">
        <v>2</v>
      </c>
      <c r="C108" s="442"/>
      <c r="D108" s="443"/>
      <c r="E108" s="447" t="s">
        <v>35</v>
      </c>
      <c r="F108" s="448"/>
      <c r="G108" s="449"/>
      <c r="H108" s="422">
        <v>1</v>
      </c>
      <c r="I108" s="423"/>
      <c r="J108" s="423"/>
      <c r="K108" s="423"/>
      <c r="L108" s="423"/>
      <c r="M108" s="423"/>
      <c r="N108" s="423"/>
      <c r="O108" s="423"/>
      <c r="P108" s="422">
        <v>2</v>
      </c>
      <c r="Q108" s="423"/>
      <c r="R108" s="423"/>
      <c r="S108" s="423"/>
      <c r="T108" s="423"/>
      <c r="U108" s="423"/>
      <c r="V108" s="423"/>
      <c r="W108" s="424"/>
      <c r="X108" s="422">
        <v>3</v>
      </c>
      <c r="Y108" s="423"/>
      <c r="Z108" s="423"/>
      <c r="AA108" s="423"/>
      <c r="AB108" s="423"/>
      <c r="AC108" s="423"/>
      <c r="AD108" s="423"/>
      <c r="AE108" s="424"/>
      <c r="AF108" s="422">
        <v>4</v>
      </c>
      <c r="AG108" s="423"/>
      <c r="AH108" s="423"/>
      <c r="AI108" s="423"/>
      <c r="AJ108" s="423"/>
      <c r="AK108" s="423"/>
      <c r="AL108" s="423"/>
      <c r="AM108" s="424"/>
      <c r="AN108" s="422">
        <v>5</v>
      </c>
      <c r="AO108" s="423"/>
      <c r="AP108" s="423"/>
      <c r="AQ108" s="423"/>
      <c r="AR108" s="423"/>
      <c r="AS108" s="423"/>
      <c r="AT108" s="423"/>
      <c r="AU108" s="424"/>
      <c r="AV108" s="9"/>
      <c r="AW108" s="9"/>
      <c r="AX108" s="9"/>
      <c r="AY108" s="9"/>
      <c r="AZ108" s="428" t="s">
        <v>4</v>
      </c>
      <c r="BA108" s="430" t="s">
        <v>5</v>
      </c>
      <c r="BB108" s="431"/>
      <c r="BC108" s="432"/>
      <c r="BD108" s="430" t="s">
        <v>6</v>
      </c>
      <c r="BE108" s="431"/>
      <c r="BF108" s="432"/>
      <c r="BG108" s="433" t="s">
        <v>7</v>
      </c>
      <c r="BH108" s="435" t="s">
        <v>7</v>
      </c>
      <c r="BI108" s="69"/>
      <c r="BJ108" s="69"/>
      <c r="BK108" s="69"/>
      <c r="BL108" s="69"/>
      <c r="BM108" s="70"/>
      <c r="BN108" s="69"/>
      <c r="BO108" s="70"/>
      <c r="BP108" s="69"/>
      <c r="BQ108" s="71"/>
      <c r="BR108" s="69"/>
      <c r="BS108" s="69"/>
      <c r="BT108" s="69"/>
    </row>
    <row r="109" spans="1:75" ht="17.399999999999999" customHeight="1" thickBot="1">
      <c r="A109" s="440"/>
      <c r="B109" s="444"/>
      <c r="C109" s="445"/>
      <c r="D109" s="446"/>
      <c r="E109" s="10" t="s">
        <v>8</v>
      </c>
      <c r="F109" s="408" t="s">
        <v>9</v>
      </c>
      <c r="G109" s="456"/>
      <c r="H109" s="425"/>
      <c r="I109" s="426"/>
      <c r="J109" s="426"/>
      <c r="K109" s="426"/>
      <c r="L109" s="426"/>
      <c r="M109" s="426"/>
      <c r="N109" s="426"/>
      <c r="O109" s="426"/>
      <c r="P109" s="425"/>
      <c r="Q109" s="426"/>
      <c r="R109" s="426"/>
      <c r="S109" s="426"/>
      <c r="T109" s="426"/>
      <c r="U109" s="426"/>
      <c r="V109" s="426"/>
      <c r="W109" s="427"/>
      <c r="X109" s="425"/>
      <c r="Y109" s="426"/>
      <c r="Z109" s="426"/>
      <c r="AA109" s="426"/>
      <c r="AB109" s="426"/>
      <c r="AC109" s="426"/>
      <c r="AD109" s="426"/>
      <c r="AE109" s="427"/>
      <c r="AF109" s="425"/>
      <c r="AG109" s="426"/>
      <c r="AH109" s="426"/>
      <c r="AI109" s="426"/>
      <c r="AJ109" s="426"/>
      <c r="AK109" s="426"/>
      <c r="AL109" s="426"/>
      <c r="AM109" s="427"/>
      <c r="AN109" s="425"/>
      <c r="AO109" s="426"/>
      <c r="AP109" s="426"/>
      <c r="AQ109" s="426"/>
      <c r="AR109" s="426"/>
      <c r="AS109" s="426"/>
      <c r="AT109" s="426"/>
      <c r="AU109" s="427"/>
      <c r="AV109" s="11"/>
      <c r="AW109" s="11"/>
      <c r="AX109" s="11"/>
      <c r="AY109" s="11"/>
      <c r="AZ109" s="429"/>
      <c r="BA109" s="413" t="s">
        <v>10</v>
      </c>
      <c r="BB109" s="414"/>
      <c r="BC109" s="415"/>
      <c r="BD109" s="413" t="s">
        <v>10</v>
      </c>
      <c r="BE109" s="414"/>
      <c r="BF109" s="415"/>
      <c r="BG109" s="434"/>
      <c r="BH109" s="435"/>
      <c r="BI109" s="74" t="s">
        <v>11</v>
      </c>
      <c r="BJ109" s="12" t="s">
        <v>25</v>
      </c>
      <c r="BK109" s="12" t="s">
        <v>2</v>
      </c>
      <c r="BL109" s="12" t="s">
        <v>1</v>
      </c>
      <c r="BM109" s="12" t="s">
        <v>13</v>
      </c>
      <c r="BN109" s="12" t="s">
        <v>14</v>
      </c>
      <c r="BO109" s="12" t="s">
        <v>13</v>
      </c>
      <c r="BP109" s="12" t="s">
        <v>15</v>
      </c>
      <c r="BQ109" s="416" t="s">
        <v>16</v>
      </c>
      <c r="BR109" s="417"/>
      <c r="BS109" s="12" t="s">
        <v>17</v>
      </c>
      <c r="BT109" s="12" t="s">
        <v>18</v>
      </c>
      <c r="BU109" s="12" t="s">
        <v>23</v>
      </c>
    </row>
    <row r="110" spans="1:75" ht="17.399999999999999" customHeight="1" thickBot="1">
      <c r="A110" s="13"/>
      <c r="B110" s="14">
        <v>1</v>
      </c>
      <c r="C110" s="15" t="s">
        <v>19</v>
      </c>
      <c r="D110" s="16">
        <v>3</v>
      </c>
      <c r="E110" s="75">
        <v>1</v>
      </c>
      <c r="F110" s="369" t="str">
        <f>IF(E111="","",VLOOKUP(E111,[2]lista_te!$B$8:$D$61,3,FALSE))</f>
        <v>CHMIELOWIEC Mateusz</v>
      </c>
      <c r="G110" s="454"/>
      <c r="H110" s="418"/>
      <c r="I110" s="418"/>
      <c r="J110" s="418"/>
      <c r="K110" s="418"/>
      <c r="L110" s="418"/>
      <c r="M110" s="418"/>
      <c r="N110" s="418"/>
      <c r="O110" s="419"/>
      <c r="P110" s="401">
        <v>0</v>
      </c>
      <c r="Q110" s="402" t="s">
        <v>20</v>
      </c>
      <c r="R110" s="403">
        <v>3</v>
      </c>
      <c r="S110" s="17">
        <v>5</v>
      </c>
      <c r="T110" s="17">
        <v>3</v>
      </c>
      <c r="U110" s="17">
        <v>5</v>
      </c>
      <c r="V110" s="17"/>
      <c r="W110" s="17"/>
      <c r="X110" s="401">
        <v>3</v>
      </c>
      <c r="Y110" s="402" t="s">
        <v>20</v>
      </c>
      <c r="Z110" s="403">
        <v>0</v>
      </c>
      <c r="AA110" s="17">
        <v>11</v>
      </c>
      <c r="AB110" s="17">
        <v>11</v>
      </c>
      <c r="AC110" s="17">
        <v>11</v>
      </c>
      <c r="AD110" s="17"/>
      <c r="AE110" s="17"/>
      <c r="AF110" s="401">
        <v>1</v>
      </c>
      <c r="AG110" s="402" t="s">
        <v>20</v>
      </c>
      <c r="AH110" s="407">
        <v>3</v>
      </c>
      <c r="AI110" s="17">
        <v>6</v>
      </c>
      <c r="AJ110" s="17">
        <v>6</v>
      </c>
      <c r="AK110" s="17">
        <v>11</v>
      </c>
      <c r="AL110" s="17">
        <v>5</v>
      </c>
      <c r="AM110" s="17"/>
      <c r="AN110" s="401"/>
      <c r="AO110" s="402" t="s">
        <v>20</v>
      </c>
      <c r="AP110" s="403"/>
      <c r="AQ110" s="17"/>
      <c r="AR110" s="17"/>
      <c r="AS110" s="17"/>
      <c r="AT110" s="17"/>
      <c r="AU110" s="18"/>
      <c r="AV110" s="405">
        <f>IF(P110="",0,IF(P110=3,2,1))</f>
        <v>1</v>
      </c>
      <c r="AW110" s="406">
        <f>IF(X110="",0,IF(X110=3,2,1))</f>
        <v>2</v>
      </c>
      <c r="AX110" s="406">
        <f>IF(AF110="",0,IF(AF110=3,2,1))</f>
        <v>1</v>
      </c>
      <c r="AY110" s="398">
        <f>IF(AN110="",0,IF(AN110=3,2,1))</f>
        <v>0</v>
      </c>
      <c r="AZ110" s="399">
        <f>SUM(AV110:AY111)</f>
        <v>4</v>
      </c>
      <c r="BA110" s="19">
        <f>SUM(P110,X110,AF110,AN110)</f>
        <v>4</v>
      </c>
      <c r="BB110" s="20" t="s">
        <v>20</v>
      </c>
      <c r="BC110" s="21">
        <f>SUM(R110,Z110,AH110,AP110)</f>
        <v>6</v>
      </c>
      <c r="BD110" s="22">
        <f>SUM(S110:W110,AA110:AE110,AI110:AM110,AQ110:AU110)</f>
        <v>74</v>
      </c>
      <c r="BE110" s="23" t="s">
        <v>20</v>
      </c>
      <c r="BF110" s="24">
        <f>SUM(S111:W111,AA111:AE111,AI111:AM111,AQ111:AU111)</f>
        <v>82</v>
      </c>
      <c r="BG110" s="400">
        <v>3</v>
      </c>
      <c r="BH110" s="455">
        <f>IF(AZ110&lt;&gt;0,RANK(AZ110,AZ110:AZ119),"")</f>
        <v>3</v>
      </c>
      <c r="BI110" s="25">
        <v>149</v>
      </c>
      <c r="BJ110" s="26">
        <v>1</v>
      </c>
      <c r="BK110" s="26" t="str">
        <f t="shared" ref="BK110:BK115" si="64">CONCATENATE(B110,C110,D110)</f>
        <v>1-3</v>
      </c>
      <c r="BL110" s="26" t="str">
        <f t="shared" ref="BL110:BL115" si="65">CONCATENATE("stół ",A110)</f>
        <v xml:space="preserve">stół </v>
      </c>
      <c r="BM110" s="27">
        <f t="shared" ref="BM110:BM115" si="66">B110</f>
        <v>1</v>
      </c>
      <c r="BN110" s="26" t="str">
        <f>VLOOKUP(BM110,$BS$110:$BT$114,2,FALSE)</f>
        <v>CHMIELOWIEC Mateusz</v>
      </c>
      <c r="BO110" s="27">
        <f t="shared" ref="BO110:BO115" si="67">D110</f>
        <v>3</v>
      </c>
      <c r="BP110" s="26" t="str">
        <f>VLOOKUP(BO110,$BS$110:$BT$114,2,FALSE)</f>
        <v>PIECHOWICZ Arkadiusz</v>
      </c>
      <c r="BQ110" s="25">
        <v>9</v>
      </c>
      <c r="BR110" s="26" t="str">
        <f>$E$108</f>
        <v>grupa I</v>
      </c>
      <c r="BS110" s="26">
        <v>1</v>
      </c>
      <c r="BT110" s="28" t="str">
        <f>F110</f>
        <v>CHMIELOWIEC Mateusz</v>
      </c>
      <c r="BU110" s="76" t="str">
        <f>BT111</f>
        <v>PYTEL Adam</v>
      </c>
      <c r="BV110" s="2">
        <f>BG110</f>
        <v>3</v>
      </c>
      <c r="BW110" s="2" t="str">
        <f>BT110</f>
        <v>CHMIELOWIEC Mateusz</v>
      </c>
    </row>
    <row r="111" spans="1:75" ht="17.399999999999999" customHeight="1" thickBot="1">
      <c r="A111" s="13"/>
      <c r="B111" s="30">
        <v>2</v>
      </c>
      <c r="C111" s="31" t="s">
        <v>19</v>
      </c>
      <c r="D111" s="32">
        <v>4</v>
      </c>
      <c r="E111" s="77">
        <v>9</v>
      </c>
      <c r="F111" s="337" t="str">
        <f>IF(E111="","",VLOOKUP(F110,[2]lista_te!$D$8:$G$61,4,FALSE))</f>
        <v>Dąbrowica</v>
      </c>
      <c r="G111" s="453"/>
      <c r="H111" s="420"/>
      <c r="I111" s="420"/>
      <c r="J111" s="420"/>
      <c r="K111" s="420"/>
      <c r="L111" s="420"/>
      <c r="M111" s="420"/>
      <c r="N111" s="420"/>
      <c r="O111" s="421"/>
      <c r="P111" s="379"/>
      <c r="Q111" s="380"/>
      <c r="R111" s="381"/>
      <c r="S111" s="33">
        <v>11</v>
      </c>
      <c r="T111" s="33">
        <v>11</v>
      </c>
      <c r="U111" s="33">
        <v>11</v>
      </c>
      <c r="V111" s="33"/>
      <c r="W111" s="33"/>
      <c r="X111" s="384"/>
      <c r="Y111" s="385"/>
      <c r="Z111" s="404"/>
      <c r="AA111" s="36">
        <v>2</v>
      </c>
      <c r="AB111" s="36">
        <v>2</v>
      </c>
      <c r="AC111" s="36">
        <v>4</v>
      </c>
      <c r="AD111" s="36"/>
      <c r="AE111" s="36"/>
      <c r="AF111" s="379"/>
      <c r="AG111" s="380"/>
      <c r="AH111" s="387"/>
      <c r="AI111" s="36">
        <v>11</v>
      </c>
      <c r="AJ111" s="36">
        <v>11</v>
      </c>
      <c r="AK111" s="36">
        <v>8</v>
      </c>
      <c r="AL111" s="36">
        <v>11</v>
      </c>
      <c r="AM111" s="36"/>
      <c r="AN111" s="384"/>
      <c r="AO111" s="385"/>
      <c r="AP111" s="404"/>
      <c r="AQ111" s="36"/>
      <c r="AR111" s="36"/>
      <c r="AS111" s="36"/>
      <c r="AT111" s="36"/>
      <c r="AU111" s="37"/>
      <c r="AV111" s="348"/>
      <c r="AW111" s="350"/>
      <c r="AX111" s="350"/>
      <c r="AY111" s="330"/>
      <c r="AZ111" s="332"/>
      <c r="BA111" s="376">
        <f>IF(BC110=0,"-",BA110/BC110)</f>
        <v>0.66666666666666663</v>
      </c>
      <c r="BB111" s="377"/>
      <c r="BC111" s="378"/>
      <c r="BD111" s="377">
        <f>IF(BF110=0,"-",BD110/BF110)</f>
        <v>0.90243902439024393</v>
      </c>
      <c r="BE111" s="377"/>
      <c r="BF111" s="377"/>
      <c r="BG111" s="334"/>
      <c r="BH111" s="455"/>
      <c r="BI111" s="25">
        <v>150</v>
      </c>
      <c r="BJ111" s="26">
        <v>2</v>
      </c>
      <c r="BK111" s="26" t="str">
        <f t="shared" si="64"/>
        <v>2-4</v>
      </c>
      <c r="BL111" s="26" t="str">
        <f t="shared" si="65"/>
        <v xml:space="preserve">stół </v>
      </c>
      <c r="BM111" s="27">
        <f t="shared" si="66"/>
        <v>2</v>
      </c>
      <c r="BN111" s="26" t="str">
        <f t="shared" ref="BN111:BN115" si="68">VLOOKUP(BM111,$BS$110:$BT$114,2,FALSE)</f>
        <v>PYTEL Adam</v>
      </c>
      <c r="BO111" s="27">
        <f t="shared" si="67"/>
        <v>4</v>
      </c>
      <c r="BP111" s="26" t="str">
        <f t="shared" ref="BP111:BP115" si="69">VLOOKUP(BO111,$BS$110:$BT$114,2,FALSE)</f>
        <v>URBAŃSKI Artur</v>
      </c>
      <c r="BQ111" s="25">
        <v>9</v>
      </c>
      <c r="BR111" s="26" t="str">
        <f t="shared" ref="BR111:BR115" si="70">$E$108</f>
        <v>grupa I</v>
      </c>
      <c r="BS111" s="26">
        <v>2</v>
      </c>
      <c r="BT111" s="28" t="str">
        <f>F112</f>
        <v>PYTEL Adam</v>
      </c>
      <c r="BU111" s="76" t="str">
        <f>BT112</f>
        <v>PIECHOWICZ Arkadiusz</v>
      </c>
      <c r="BV111" s="2">
        <f>BG112</f>
        <v>1</v>
      </c>
      <c r="BW111" s="2" t="str">
        <f t="shared" ref="BW111:BW113" si="71">BT111</f>
        <v>PYTEL Adam</v>
      </c>
    </row>
    <row r="112" spans="1:75" ht="17.399999999999999" customHeight="1" thickBot="1">
      <c r="A112" s="13"/>
      <c r="B112" s="30">
        <v>1</v>
      </c>
      <c r="C112" s="31" t="s">
        <v>19</v>
      </c>
      <c r="D112" s="32">
        <v>2</v>
      </c>
      <c r="E112" s="78">
        <v>2</v>
      </c>
      <c r="F112" s="369" t="str">
        <f>IF(E113="","",VLOOKUP(E113,[2]lista_te!$B$8:$D$61,3,FALSE))</f>
        <v>PYTEL Adam</v>
      </c>
      <c r="G112" s="454"/>
      <c r="H112" s="371">
        <f>IF(R110="","",R110)</f>
        <v>3</v>
      </c>
      <c r="I112" s="352" t="s">
        <v>20</v>
      </c>
      <c r="J112" s="354">
        <f>IF(P110="","",P110)</f>
        <v>0</v>
      </c>
      <c r="K112" s="38">
        <f>IF(S111="","",S111)</f>
        <v>11</v>
      </c>
      <c r="L112" s="38">
        <f>IF(T111="","",T111)</f>
        <v>11</v>
      </c>
      <c r="M112" s="38">
        <f>IF(U111="","",U111)</f>
        <v>11</v>
      </c>
      <c r="N112" s="38" t="str">
        <f>IF(V111="","",V111)</f>
        <v/>
      </c>
      <c r="O112" s="38" t="str">
        <f>IF(W111="","",W111)</f>
        <v/>
      </c>
      <c r="P112" s="397"/>
      <c r="Q112" s="397"/>
      <c r="R112" s="397"/>
      <c r="S112" s="397"/>
      <c r="T112" s="397"/>
      <c r="U112" s="397"/>
      <c r="V112" s="397"/>
      <c r="W112" s="397"/>
      <c r="X112" s="342">
        <v>3</v>
      </c>
      <c r="Y112" s="344" t="s">
        <v>20</v>
      </c>
      <c r="Z112" s="346">
        <v>0</v>
      </c>
      <c r="AA112" s="33">
        <v>11</v>
      </c>
      <c r="AB112" s="33">
        <v>11</v>
      </c>
      <c r="AC112" s="33">
        <v>11</v>
      </c>
      <c r="AD112" s="33"/>
      <c r="AE112" s="33"/>
      <c r="AF112" s="342">
        <v>3</v>
      </c>
      <c r="AG112" s="344" t="s">
        <v>20</v>
      </c>
      <c r="AH112" s="395">
        <v>1</v>
      </c>
      <c r="AI112" s="33">
        <v>11</v>
      </c>
      <c r="AJ112" s="33">
        <v>11</v>
      </c>
      <c r="AK112" s="33">
        <v>3</v>
      </c>
      <c r="AL112" s="33">
        <v>11</v>
      </c>
      <c r="AM112" s="33"/>
      <c r="AN112" s="342"/>
      <c r="AO112" s="344" t="s">
        <v>20</v>
      </c>
      <c r="AP112" s="346"/>
      <c r="AQ112" s="33"/>
      <c r="AR112" s="33"/>
      <c r="AS112" s="33"/>
      <c r="AT112" s="33"/>
      <c r="AU112" s="39"/>
      <c r="AV112" s="393">
        <f>IF(H112="",0,IF(H112=3,2,1))</f>
        <v>2</v>
      </c>
      <c r="AW112" s="394">
        <f>IF(X112="",0,IF(X112=3,2,1))</f>
        <v>2</v>
      </c>
      <c r="AX112" s="394">
        <f>IF(AF112="",0,IF(AF112=3,2,1))</f>
        <v>2</v>
      </c>
      <c r="AY112" s="392">
        <f>IF(AN112="",0,IF(AN112=3,2,1))</f>
        <v>0</v>
      </c>
      <c r="AZ112" s="332">
        <f>SUM(AV112:AY113)</f>
        <v>6</v>
      </c>
      <c r="BA112" s="40">
        <f>SUM(H112,X112,AF112,AN112)</f>
        <v>9</v>
      </c>
      <c r="BB112" s="41" t="s">
        <v>20</v>
      </c>
      <c r="BC112" s="42">
        <f>SUM(J112,Z112,AH112,AP112)</f>
        <v>1</v>
      </c>
      <c r="BD112" s="43">
        <f>SUM(K112:O112,AA112:AE112,AI112:AM112,AQ112:AU112)</f>
        <v>102</v>
      </c>
      <c r="BE112" s="44" t="s">
        <v>20</v>
      </c>
      <c r="BF112" s="45">
        <f>SUM(K113:O113,AA113:AE113,AI113:AM113,AQ113:AU113)</f>
        <v>56</v>
      </c>
      <c r="BG112" s="334">
        <v>1</v>
      </c>
      <c r="BH112" s="455">
        <f>IF(AZ112&lt;&gt;0,RANK(AZ112,AZ110:AZ119),"")</f>
        <v>1</v>
      </c>
      <c r="BI112" s="25">
        <v>151</v>
      </c>
      <c r="BJ112" s="26">
        <v>3</v>
      </c>
      <c r="BK112" s="26" t="str">
        <f t="shared" si="64"/>
        <v>1-2</v>
      </c>
      <c r="BL112" s="26" t="str">
        <f t="shared" si="65"/>
        <v xml:space="preserve">stół </v>
      </c>
      <c r="BM112" s="27">
        <f t="shared" si="66"/>
        <v>1</v>
      </c>
      <c r="BN112" s="26" t="str">
        <f t="shared" si="68"/>
        <v>CHMIELOWIEC Mateusz</v>
      </c>
      <c r="BO112" s="27">
        <f t="shared" si="67"/>
        <v>2</v>
      </c>
      <c r="BP112" s="26" t="str">
        <f t="shared" si="69"/>
        <v>PYTEL Adam</v>
      </c>
      <c r="BQ112" s="25">
        <v>9</v>
      </c>
      <c r="BR112" s="26" t="str">
        <f t="shared" si="70"/>
        <v>grupa I</v>
      </c>
      <c r="BS112" s="26">
        <v>3</v>
      </c>
      <c r="BT112" s="28" t="str">
        <f>F114</f>
        <v>PIECHOWICZ Arkadiusz</v>
      </c>
      <c r="BU112" s="76" t="str">
        <f>BT113</f>
        <v>URBAŃSKI Artur</v>
      </c>
      <c r="BV112" s="2">
        <f>BG114</f>
        <v>4</v>
      </c>
      <c r="BW112" s="2" t="str">
        <f t="shared" si="71"/>
        <v>PIECHOWICZ Arkadiusz</v>
      </c>
    </row>
    <row r="113" spans="1:75" ht="17.399999999999999" customHeight="1" thickBot="1">
      <c r="A113" s="13"/>
      <c r="B113" s="30">
        <v>3</v>
      </c>
      <c r="C113" s="31" t="s">
        <v>19</v>
      </c>
      <c r="D113" s="46">
        <v>4</v>
      </c>
      <c r="E113" s="77">
        <v>16</v>
      </c>
      <c r="F113" s="337" t="str">
        <f>IF(E113="","",VLOOKUP(F112,[2]lista_te!$D$8:$G$61,4,FALSE))</f>
        <v>KTS Tarnobrzeg</v>
      </c>
      <c r="G113" s="453"/>
      <c r="H113" s="396"/>
      <c r="I113" s="382"/>
      <c r="J113" s="383"/>
      <c r="K113" s="38">
        <f>IF(S110="","",S110)</f>
        <v>5</v>
      </c>
      <c r="L113" s="38">
        <f>IF(T110="","",T110)</f>
        <v>3</v>
      </c>
      <c r="M113" s="38">
        <f>IF(U110="","",U110)</f>
        <v>5</v>
      </c>
      <c r="N113" s="38" t="str">
        <f>IF(V110="","",V110)</f>
        <v/>
      </c>
      <c r="O113" s="38" t="str">
        <f>IF(W110="","",W110)</f>
        <v/>
      </c>
      <c r="P113" s="397"/>
      <c r="Q113" s="397"/>
      <c r="R113" s="397"/>
      <c r="S113" s="397"/>
      <c r="T113" s="397"/>
      <c r="U113" s="397"/>
      <c r="V113" s="397"/>
      <c r="W113" s="397"/>
      <c r="X113" s="379"/>
      <c r="Y113" s="380"/>
      <c r="Z113" s="381"/>
      <c r="AA113" s="33">
        <v>7</v>
      </c>
      <c r="AB113" s="33">
        <v>2</v>
      </c>
      <c r="AC113" s="33">
        <v>4</v>
      </c>
      <c r="AD113" s="33"/>
      <c r="AE113" s="33"/>
      <c r="AF113" s="379"/>
      <c r="AG113" s="380"/>
      <c r="AH113" s="387"/>
      <c r="AI113" s="33">
        <v>7</v>
      </c>
      <c r="AJ113" s="33">
        <v>7</v>
      </c>
      <c r="AK113" s="33">
        <v>11</v>
      </c>
      <c r="AL113" s="33">
        <v>5</v>
      </c>
      <c r="AM113" s="33"/>
      <c r="AN113" s="379"/>
      <c r="AO113" s="380"/>
      <c r="AP113" s="381"/>
      <c r="AQ113" s="33"/>
      <c r="AR113" s="33"/>
      <c r="AS113" s="33"/>
      <c r="AT113" s="33"/>
      <c r="AU113" s="39"/>
      <c r="AV113" s="393"/>
      <c r="AW113" s="394"/>
      <c r="AX113" s="394"/>
      <c r="AY113" s="392"/>
      <c r="AZ113" s="332"/>
      <c r="BA113" s="376">
        <f>IF(BC112=0,"-",BA112/BC112)</f>
        <v>9</v>
      </c>
      <c r="BB113" s="377"/>
      <c r="BC113" s="378"/>
      <c r="BD113" s="377">
        <f>IF(BF112=0,"-",BD112/BF112)</f>
        <v>1.8214285714285714</v>
      </c>
      <c r="BE113" s="377"/>
      <c r="BF113" s="377"/>
      <c r="BG113" s="334"/>
      <c r="BH113" s="455"/>
      <c r="BI113" s="25">
        <v>152</v>
      </c>
      <c r="BJ113" s="26">
        <v>4</v>
      </c>
      <c r="BK113" s="26" t="str">
        <f t="shared" si="64"/>
        <v>3-4</v>
      </c>
      <c r="BL113" s="26" t="str">
        <f t="shared" si="65"/>
        <v xml:space="preserve">stół </v>
      </c>
      <c r="BM113" s="27">
        <f t="shared" si="66"/>
        <v>3</v>
      </c>
      <c r="BN113" s="26" t="str">
        <f t="shared" si="68"/>
        <v>PIECHOWICZ Arkadiusz</v>
      </c>
      <c r="BO113" s="27">
        <f t="shared" si="67"/>
        <v>4</v>
      </c>
      <c r="BP113" s="26" t="str">
        <f t="shared" si="69"/>
        <v>URBAŃSKI Artur</v>
      </c>
      <c r="BQ113" s="25">
        <v>9</v>
      </c>
      <c r="BR113" s="26" t="str">
        <f t="shared" si="70"/>
        <v>grupa I</v>
      </c>
      <c r="BS113" s="26">
        <v>4</v>
      </c>
      <c r="BT113" s="28" t="str">
        <f>F116</f>
        <v>URBAŃSKI Artur</v>
      </c>
      <c r="BU113" s="76" t="str">
        <f>BT110</f>
        <v>CHMIELOWIEC Mateusz</v>
      </c>
      <c r="BV113" s="2">
        <f>BG116</f>
        <v>2</v>
      </c>
      <c r="BW113" s="2" t="str">
        <f t="shared" si="71"/>
        <v>URBAŃSKI Artur</v>
      </c>
    </row>
    <row r="114" spans="1:75" ht="17.399999999999999" customHeight="1" thickBot="1">
      <c r="A114" s="13"/>
      <c r="B114" s="30">
        <v>1</v>
      </c>
      <c r="C114" s="31" t="s">
        <v>19</v>
      </c>
      <c r="D114" s="46">
        <v>4</v>
      </c>
      <c r="E114" s="78">
        <v>3</v>
      </c>
      <c r="F114" s="369" t="str">
        <f>IF(E115="","",VLOOKUP(E115,[2]lista_te!$B$8:$D$61,3,FALSE))</f>
        <v>PIECHOWICZ Arkadiusz</v>
      </c>
      <c r="G114" s="454"/>
      <c r="H114" s="388">
        <f>IF(Z110="","",Z110)</f>
        <v>0</v>
      </c>
      <c r="I114" s="389" t="s">
        <v>20</v>
      </c>
      <c r="J114" s="390">
        <f>IF(X110="","",X110)</f>
        <v>3</v>
      </c>
      <c r="K114" s="50">
        <f>IF(AA111="","",AA111)</f>
        <v>2</v>
      </c>
      <c r="L114" s="50">
        <f>IF(AB111="","",AB111)</f>
        <v>2</v>
      </c>
      <c r="M114" s="50">
        <f>IF(AC111="","",AC111)</f>
        <v>4</v>
      </c>
      <c r="N114" s="50" t="str">
        <f>IF(AD111="","",AD111)</f>
        <v/>
      </c>
      <c r="O114" s="51" t="str">
        <f>IF(AE111="","",AE111)</f>
        <v/>
      </c>
      <c r="P114" s="356">
        <f>IF(Z112="","",Z112)</f>
        <v>0</v>
      </c>
      <c r="Q114" s="352" t="s">
        <v>20</v>
      </c>
      <c r="R114" s="354">
        <f>IF(X112="","",X112)</f>
        <v>3</v>
      </c>
      <c r="S114" s="38">
        <f>IF(AA113="","",AA113)</f>
        <v>7</v>
      </c>
      <c r="T114" s="38">
        <f>IF(AB113="","",AB113)</f>
        <v>2</v>
      </c>
      <c r="U114" s="38">
        <f>IF(AC113="","",AC113)</f>
        <v>4</v>
      </c>
      <c r="V114" s="38" t="str">
        <f>IF(AD113="","",AD113)</f>
        <v/>
      </c>
      <c r="W114" s="38" t="str">
        <f>IF(AE113="","",AE113)</f>
        <v/>
      </c>
      <c r="X114" s="397"/>
      <c r="Y114" s="397"/>
      <c r="Z114" s="397"/>
      <c r="AA114" s="397"/>
      <c r="AB114" s="397"/>
      <c r="AC114" s="397"/>
      <c r="AD114" s="397"/>
      <c r="AE114" s="397"/>
      <c r="AF114" s="384">
        <v>0</v>
      </c>
      <c r="AG114" s="385" t="s">
        <v>20</v>
      </c>
      <c r="AH114" s="386">
        <v>3</v>
      </c>
      <c r="AI114" s="52">
        <v>3</v>
      </c>
      <c r="AJ114" s="52">
        <v>4</v>
      </c>
      <c r="AK114" s="52">
        <v>1</v>
      </c>
      <c r="AL114" s="52"/>
      <c r="AM114" s="52"/>
      <c r="AN114" s="342"/>
      <c r="AO114" s="344" t="s">
        <v>20</v>
      </c>
      <c r="AP114" s="346"/>
      <c r="AQ114" s="33"/>
      <c r="AR114" s="33"/>
      <c r="AS114" s="33"/>
      <c r="AT114" s="33"/>
      <c r="AU114" s="39"/>
      <c r="AV114" s="348">
        <f>IF(H114="",0,IF(H114=3,2,1))</f>
        <v>1</v>
      </c>
      <c r="AW114" s="350">
        <f>IF(P114="",0,IF(P114=3,2,1))</f>
        <v>1</v>
      </c>
      <c r="AX114" s="350">
        <f>IF(AF114="",0,IF(AF114=3,2,1))</f>
        <v>1</v>
      </c>
      <c r="AY114" s="330">
        <f>IF(AN114="",0,IF(AN114=3,2,1))</f>
        <v>0</v>
      </c>
      <c r="AZ114" s="332">
        <f>SUM(AV114:AY115)</f>
        <v>3</v>
      </c>
      <c r="BA114" s="40">
        <f>SUM(H114,P114,AF114,AN114,)</f>
        <v>0</v>
      </c>
      <c r="BB114" s="41" t="s">
        <v>20</v>
      </c>
      <c r="BC114" s="42">
        <f>SUM(J114,R114,AH114,AP114)</f>
        <v>9</v>
      </c>
      <c r="BD114" s="43">
        <f>SUM(K114:O114,S114:W114,AI114:AM114,AQ114:AU114,)</f>
        <v>29</v>
      </c>
      <c r="BE114" s="44" t="s">
        <v>20</v>
      </c>
      <c r="BF114" s="45">
        <f>SUM(K115:O115,S115:W115,AI115:AM115,AQ115:AU115)</f>
        <v>99</v>
      </c>
      <c r="BG114" s="334">
        <v>4</v>
      </c>
      <c r="BH114" s="455">
        <f>IF(AZ114&lt;&gt;0,RANK(AZ114,AZ110:AZ119),"")</f>
        <v>4</v>
      </c>
      <c r="BI114" s="25">
        <v>153</v>
      </c>
      <c r="BJ114" s="26">
        <v>5</v>
      </c>
      <c r="BK114" s="26" t="str">
        <f t="shared" si="64"/>
        <v>1-4</v>
      </c>
      <c r="BL114" s="26" t="str">
        <f t="shared" si="65"/>
        <v xml:space="preserve">stół </v>
      </c>
      <c r="BM114" s="27">
        <f t="shared" si="66"/>
        <v>1</v>
      </c>
      <c r="BN114" s="26" t="str">
        <f t="shared" si="68"/>
        <v>CHMIELOWIEC Mateusz</v>
      </c>
      <c r="BO114" s="27">
        <f t="shared" si="67"/>
        <v>4</v>
      </c>
      <c r="BP114" s="26" t="str">
        <f t="shared" si="69"/>
        <v>URBAŃSKI Artur</v>
      </c>
      <c r="BQ114" s="25">
        <v>9</v>
      </c>
      <c r="BR114" s="26" t="str">
        <f t="shared" si="70"/>
        <v>grupa I</v>
      </c>
      <c r="BS114" s="26">
        <v>5</v>
      </c>
      <c r="BT114" s="26"/>
      <c r="BU114" s="76" t="str">
        <f>BT112</f>
        <v>PIECHOWICZ Arkadiusz</v>
      </c>
    </row>
    <row r="115" spans="1:75" ht="17.399999999999999" customHeight="1" thickBot="1">
      <c r="A115" s="13"/>
      <c r="B115" s="30">
        <v>2</v>
      </c>
      <c r="C115" s="31" t="s">
        <v>19</v>
      </c>
      <c r="D115" s="46">
        <v>3</v>
      </c>
      <c r="E115" s="77">
        <v>33</v>
      </c>
      <c r="F115" s="337" t="str">
        <f>IF(E115="","",VLOOKUP(F114,[2]lista_te!$D$8:$G$61,4,FALSE))</f>
        <v>Tarnobrzeg</v>
      </c>
      <c r="G115" s="453"/>
      <c r="H115" s="388"/>
      <c r="I115" s="389"/>
      <c r="J115" s="390"/>
      <c r="K115" s="53">
        <f>IF(AA110="","",AA110)</f>
        <v>11</v>
      </c>
      <c r="L115" s="53">
        <f>IF(AB110="","",AB110)</f>
        <v>11</v>
      </c>
      <c r="M115" s="53">
        <f>IF(AC110="","",AC110)</f>
        <v>11</v>
      </c>
      <c r="N115" s="53" t="str">
        <f>IF(AD110="","",AD110)</f>
        <v/>
      </c>
      <c r="O115" s="54" t="str">
        <f>IF(AE110="","",AE110)</f>
        <v/>
      </c>
      <c r="P115" s="391"/>
      <c r="Q115" s="382"/>
      <c r="R115" s="383"/>
      <c r="S115" s="38">
        <f>IF(AA112="","",AA112)</f>
        <v>11</v>
      </c>
      <c r="T115" s="38">
        <f>IF(AB112="","",AB112)</f>
        <v>11</v>
      </c>
      <c r="U115" s="38">
        <f>IF(AC112="","",AC112)</f>
        <v>11</v>
      </c>
      <c r="V115" s="38" t="str">
        <f>IF(AD112="","",AD112)</f>
        <v/>
      </c>
      <c r="W115" s="38" t="str">
        <f>IF(AE112="","",AE112)</f>
        <v/>
      </c>
      <c r="X115" s="397"/>
      <c r="Y115" s="397"/>
      <c r="Z115" s="397"/>
      <c r="AA115" s="397"/>
      <c r="AB115" s="397"/>
      <c r="AC115" s="397"/>
      <c r="AD115" s="397"/>
      <c r="AE115" s="397"/>
      <c r="AF115" s="379"/>
      <c r="AG115" s="380"/>
      <c r="AH115" s="387"/>
      <c r="AI115" s="33">
        <v>11</v>
      </c>
      <c r="AJ115" s="33">
        <v>11</v>
      </c>
      <c r="AK115" s="33">
        <v>11</v>
      </c>
      <c r="AL115" s="33"/>
      <c r="AM115" s="33"/>
      <c r="AN115" s="379"/>
      <c r="AO115" s="380"/>
      <c r="AP115" s="381"/>
      <c r="AQ115" s="33"/>
      <c r="AR115" s="33"/>
      <c r="AS115" s="33"/>
      <c r="AT115" s="33"/>
      <c r="AU115" s="39"/>
      <c r="AV115" s="348"/>
      <c r="AW115" s="350"/>
      <c r="AX115" s="350"/>
      <c r="AY115" s="330"/>
      <c r="AZ115" s="332"/>
      <c r="BA115" s="376">
        <f>IF(BC114=0,"-",BA114/BC114)</f>
        <v>0</v>
      </c>
      <c r="BB115" s="377"/>
      <c r="BC115" s="378"/>
      <c r="BD115" s="377">
        <f>IF(BF114=0,"-",BD114/BF114)</f>
        <v>0.29292929292929293</v>
      </c>
      <c r="BE115" s="377"/>
      <c r="BF115" s="377"/>
      <c r="BG115" s="334"/>
      <c r="BH115" s="455"/>
      <c r="BI115" s="25">
        <v>154</v>
      </c>
      <c r="BJ115" s="26">
        <v>6</v>
      </c>
      <c r="BK115" s="56" t="str">
        <f t="shared" si="64"/>
        <v>2-3</v>
      </c>
      <c r="BL115" s="56" t="str">
        <f t="shared" si="65"/>
        <v xml:space="preserve">stół </v>
      </c>
      <c r="BM115" s="98">
        <f t="shared" si="66"/>
        <v>2</v>
      </c>
      <c r="BN115" s="26" t="str">
        <f t="shared" si="68"/>
        <v>PYTEL Adam</v>
      </c>
      <c r="BO115" s="98">
        <f t="shared" si="67"/>
        <v>3</v>
      </c>
      <c r="BP115" s="26" t="str">
        <f t="shared" si="69"/>
        <v>PIECHOWICZ Arkadiusz</v>
      </c>
      <c r="BQ115" s="25">
        <v>9</v>
      </c>
      <c r="BR115" s="26" t="str">
        <f t="shared" si="70"/>
        <v>grupa I</v>
      </c>
      <c r="BS115" s="56"/>
      <c r="BT115" s="56"/>
      <c r="BU115" s="76" t="str">
        <f>BT113</f>
        <v>URBAŃSKI Artur</v>
      </c>
    </row>
    <row r="116" spans="1:75" ht="17.399999999999999" customHeight="1">
      <c r="A116" s="79"/>
      <c r="B116" s="30"/>
      <c r="C116" s="31"/>
      <c r="D116" s="46"/>
      <c r="E116" s="78">
        <v>4</v>
      </c>
      <c r="F116" s="369" t="str">
        <f>IF(E117="","",VLOOKUP(E117,[2]lista_te!$B$8:$D$61,3,FALSE))</f>
        <v>URBAŃSKI Artur</v>
      </c>
      <c r="G116" s="454"/>
      <c r="H116" s="371">
        <f>IF(AH110="","",AH110)</f>
        <v>3</v>
      </c>
      <c r="I116" s="352" t="s">
        <v>20</v>
      </c>
      <c r="J116" s="354">
        <f>IF(AF110="","",AF110)</f>
        <v>1</v>
      </c>
      <c r="K116" s="38">
        <f>IF(AI111="","",AI111)</f>
        <v>11</v>
      </c>
      <c r="L116" s="38">
        <f>IF(AJ111="","",AJ111)</f>
        <v>11</v>
      </c>
      <c r="M116" s="38">
        <f>IF(AK111="","",AK111)</f>
        <v>8</v>
      </c>
      <c r="N116" s="38">
        <f>IF(AL111="","",AL111)</f>
        <v>11</v>
      </c>
      <c r="O116" s="38" t="str">
        <f>IF(AM111="","",AM111)</f>
        <v/>
      </c>
      <c r="P116" s="356">
        <f>IF(AH112="","",AH112)</f>
        <v>1</v>
      </c>
      <c r="Q116" s="352" t="s">
        <v>20</v>
      </c>
      <c r="R116" s="354">
        <f>IF(AF112="","",AF112)</f>
        <v>3</v>
      </c>
      <c r="S116" s="38">
        <f>IF(AI113="","",AI113)</f>
        <v>7</v>
      </c>
      <c r="T116" s="38">
        <f>IF(AJ113="","",AJ113)</f>
        <v>7</v>
      </c>
      <c r="U116" s="38">
        <f>IF(AK113="","",AK113)</f>
        <v>11</v>
      </c>
      <c r="V116" s="38">
        <f>IF(AL113="","",AL113)</f>
        <v>5</v>
      </c>
      <c r="W116" s="38" t="str">
        <f>IF(AM113="","",AM113)</f>
        <v/>
      </c>
      <c r="X116" s="356">
        <f>IF(AH114="","",AH114)</f>
        <v>3</v>
      </c>
      <c r="Y116" s="352" t="s">
        <v>20</v>
      </c>
      <c r="Z116" s="358">
        <f>IF(AF114="","",AF114)</f>
        <v>0</v>
      </c>
      <c r="AA116" s="38">
        <f>IF(AI115="","",AI115)</f>
        <v>11</v>
      </c>
      <c r="AB116" s="38">
        <f>IF(AJ115="","",AJ115)</f>
        <v>11</v>
      </c>
      <c r="AC116" s="38">
        <f>IF(AK115="","",AK115)</f>
        <v>11</v>
      </c>
      <c r="AD116" s="38" t="str">
        <f>IF(AL115="","",AL115)</f>
        <v/>
      </c>
      <c r="AE116" s="38" t="str">
        <f>IF(AM115="","",AM115)</f>
        <v/>
      </c>
      <c r="AF116" s="360"/>
      <c r="AG116" s="361"/>
      <c r="AH116" s="361"/>
      <c r="AI116" s="362"/>
      <c r="AJ116" s="362"/>
      <c r="AK116" s="362"/>
      <c r="AL116" s="362"/>
      <c r="AM116" s="363"/>
      <c r="AN116" s="342"/>
      <c r="AO116" s="344" t="s">
        <v>20</v>
      </c>
      <c r="AP116" s="346"/>
      <c r="AQ116" s="33"/>
      <c r="AR116" s="33"/>
      <c r="AS116" s="33"/>
      <c r="AT116" s="33"/>
      <c r="AU116" s="39"/>
      <c r="AV116" s="348">
        <f>IF(H116="",0,IF(H116=3,2,1))</f>
        <v>2</v>
      </c>
      <c r="AW116" s="350">
        <f>IF(P116="",0,IF(P116=3,2,1))</f>
        <v>1</v>
      </c>
      <c r="AX116" s="350">
        <f>IF(X116="",0,IF(X116=3,2,1))</f>
        <v>2</v>
      </c>
      <c r="AY116" s="330">
        <f>IF(AN116="",0,IF(AN116=3,2,1))</f>
        <v>0</v>
      </c>
      <c r="AZ116" s="332">
        <f>SUM(AV116:AY117)</f>
        <v>5</v>
      </c>
      <c r="BA116" s="40">
        <f>SUM(H116,P116,X116,AN116)</f>
        <v>7</v>
      </c>
      <c r="BB116" s="41" t="s">
        <v>20</v>
      </c>
      <c r="BC116" s="42">
        <f>SUM(J116,R116,Z116,AP116)</f>
        <v>4</v>
      </c>
      <c r="BD116" s="43">
        <f>SUM(K116:O116,S116:W116,AA116:AE116,AQ116:AU116)</f>
        <v>104</v>
      </c>
      <c r="BE116" s="44" t="s">
        <v>20</v>
      </c>
      <c r="BF116" s="45">
        <f>SUM(K117:O117,S117:W117,AA117:AE117,AQ117:AU117)</f>
        <v>72</v>
      </c>
      <c r="BG116" s="334">
        <v>2</v>
      </c>
      <c r="BH116" s="452">
        <f>IF(AZ116&lt;&gt;0,RANK(AZ116,AZ110:AZ119),"")</f>
        <v>2</v>
      </c>
      <c r="BI116" s="58"/>
      <c r="BJ116" s="59"/>
      <c r="BK116" s="59"/>
      <c r="BL116" s="59"/>
      <c r="BM116" s="60"/>
      <c r="BN116" s="59"/>
      <c r="BO116" s="60"/>
      <c r="BP116" s="59"/>
      <c r="BQ116" s="61"/>
      <c r="BR116" s="59"/>
      <c r="BS116" s="59"/>
      <c r="BT116" s="59"/>
    </row>
    <row r="117" spans="1:75" ht="17.399999999999999" customHeight="1" thickBot="1">
      <c r="A117" s="80"/>
      <c r="B117" s="62"/>
      <c r="C117" s="63"/>
      <c r="D117" s="64"/>
      <c r="E117" s="81">
        <v>40</v>
      </c>
      <c r="F117" s="337" t="str">
        <f>IF(E117="","",VLOOKUP(F116,[2]lista_te!$D$8:$G$61,4,FALSE))</f>
        <v>Tarnobrzeg</v>
      </c>
      <c r="G117" s="453"/>
      <c r="H117" s="372"/>
      <c r="I117" s="353"/>
      <c r="J117" s="355"/>
      <c r="K117" s="65">
        <f>IF(AI110="","",AI110)</f>
        <v>6</v>
      </c>
      <c r="L117" s="65">
        <f>IF(AJ110="","",AJ110)</f>
        <v>6</v>
      </c>
      <c r="M117" s="65">
        <f>IF(AK110="","",AK110)</f>
        <v>11</v>
      </c>
      <c r="N117" s="65">
        <f>IF(AL110="","",AL110)</f>
        <v>5</v>
      </c>
      <c r="O117" s="65" t="str">
        <f>IF(AM110="","",AM110)</f>
        <v/>
      </c>
      <c r="P117" s="357"/>
      <c r="Q117" s="353"/>
      <c r="R117" s="355"/>
      <c r="S117" s="65">
        <f>IF(AI112="","",AI112)</f>
        <v>11</v>
      </c>
      <c r="T117" s="65">
        <f>IF(AJ112="","",AJ112)</f>
        <v>11</v>
      </c>
      <c r="U117" s="65">
        <f>IF(AK112="","",AK112)</f>
        <v>3</v>
      </c>
      <c r="V117" s="65">
        <f>IF(AL112="","",AL112)</f>
        <v>11</v>
      </c>
      <c r="W117" s="65" t="str">
        <f>IF(AM112="","",AM112)</f>
        <v/>
      </c>
      <c r="X117" s="357"/>
      <c r="Y117" s="353"/>
      <c r="Z117" s="359"/>
      <c r="AA117" s="65">
        <f>IF(AI114="","",AI114)</f>
        <v>3</v>
      </c>
      <c r="AB117" s="65">
        <f>IF(AJ114="","",AJ114)</f>
        <v>4</v>
      </c>
      <c r="AC117" s="65">
        <f>IF(AK114="","",AK114)</f>
        <v>1</v>
      </c>
      <c r="AD117" s="65" t="str">
        <f>IF(AL114="","",AL114)</f>
        <v/>
      </c>
      <c r="AE117" s="65" t="str">
        <f>IF(AM114="","",AM114)</f>
        <v/>
      </c>
      <c r="AF117" s="364"/>
      <c r="AG117" s="365"/>
      <c r="AH117" s="365"/>
      <c r="AI117" s="365"/>
      <c r="AJ117" s="365"/>
      <c r="AK117" s="365"/>
      <c r="AL117" s="365"/>
      <c r="AM117" s="366"/>
      <c r="AN117" s="343"/>
      <c r="AO117" s="345"/>
      <c r="AP117" s="347"/>
      <c r="AQ117" s="66"/>
      <c r="AR117" s="66"/>
      <c r="AS117" s="66"/>
      <c r="AT117" s="66"/>
      <c r="AU117" s="67"/>
      <c r="AV117" s="349"/>
      <c r="AW117" s="351"/>
      <c r="AX117" s="351"/>
      <c r="AY117" s="331"/>
      <c r="AZ117" s="333"/>
      <c r="BA117" s="339">
        <f>IF(BC116=0,"-",BA116/BC116)</f>
        <v>1.75</v>
      </c>
      <c r="BB117" s="340"/>
      <c r="BC117" s="341"/>
      <c r="BD117" s="340">
        <f>IF(BF116=0,"-",BD116/BF116)</f>
        <v>1.4444444444444444</v>
      </c>
      <c r="BE117" s="340"/>
      <c r="BF117" s="340"/>
      <c r="BG117" s="335"/>
      <c r="BH117" s="452"/>
      <c r="BI117" s="68"/>
      <c r="BJ117" s="69"/>
      <c r="BK117" s="69"/>
      <c r="BL117" s="69"/>
      <c r="BM117" s="70"/>
      <c r="BN117" s="69"/>
      <c r="BO117" s="70"/>
      <c r="BP117" s="69"/>
      <c r="BQ117" s="71"/>
      <c r="BR117" s="69"/>
      <c r="BS117" s="69"/>
      <c r="BT117" s="69"/>
    </row>
    <row r="118" spans="1:75" ht="16.5" customHeight="1" thickBot="1">
      <c r="A118" s="99"/>
      <c r="B118" s="100"/>
      <c r="C118" s="100"/>
      <c r="D118" s="101"/>
      <c r="F118" s="102"/>
    </row>
    <row r="119" spans="1:75" ht="16.5" customHeight="1">
      <c r="A119" s="439" t="s">
        <v>1</v>
      </c>
      <c r="B119" s="441" t="s">
        <v>2</v>
      </c>
      <c r="C119" s="442"/>
      <c r="D119" s="443"/>
      <c r="E119" s="447" t="s">
        <v>36</v>
      </c>
      <c r="F119" s="448"/>
      <c r="G119" s="449"/>
      <c r="H119" s="422">
        <v>1</v>
      </c>
      <c r="I119" s="423"/>
      <c r="J119" s="423"/>
      <c r="K119" s="423"/>
      <c r="L119" s="423"/>
      <c r="M119" s="423"/>
      <c r="N119" s="423"/>
      <c r="O119" s="423"/>
      <c r="P119" s="422">
        <v>2</v>
      </c>
      <c r="Q119" s="423"/>
      <c r="R119" s="423"/>
      <c r="S119" s="423"/>
      <c r="T119" s="423"/>
      <c r="U119" s="423"/>
      <c r="V119" s="423"/>
      <c r="W119" s="424"/>
      <c r="X119" s="422">
        <v>3</v>
      </c>
      <c r="Y119" s="423"/>
      <c r="Z119" s="423"/>
      <c r="AA119" s="423"/>
      <c r="AB119" s="423"/>
      <c r="AC119" s="423"/>
      <c r="AD119" s="423"/>
      <c r="AE119" s="424"/>
      <c r="AF119" s="422">
        <v>4</v>
      </c>
      <c r="AG119" s="423"/>
      <c r="AH119" s="423"/>
      <c r="AI119" s="423"/>
      <c r="AJ119" s="423"/>
      <c r="AK119" s="423"/>
      <c r="AL119" s="423"/>
      <c r="AM119" s="424"/>
      <c r="AN119" s="422">
        <v>5</v>
      </c>
      <c r="AO119" s="423"/>
      <c r="AP119" s="423"/>
      <c r="AQ119" s="423"/>
      <c r="AR119" s="423"/>
      <c r="AS119" s="423"/>
      <c r="AT119" s="423"/>
      <c r="AU119" s="424"/>
      <c r="AV119" s="9"/>
      <c r="AW119" s="9"/>
      <c r="AX119" s="9"/>
      <c r="AY119" s="9"/>
      <c r="AZ119" s="428" t="s">
        <v>4</v>
      </c>
      <c r="BA119" s="430" t="s">
        <v>5</v>
      </c>
      <c r="BB119" s="431"/>
      <c r="BC119" s="432"/>
      <c r="BD119" s="430" t="s">
        <v>6</v>
      </c>
      <c r="BE119" s="431"/>
      <c r="BF119" s="432"/>
      <c r="BG119" s="433" t="s">
        <v>7</v>
      </c>
      <c r="BH119" s="435" t="s">
        <v>7</v>
      </c>
      <c r="BI119" s="69"/>
      <c r="BJ119" s="69"/>
      <c r="BK119" s="69"/>
      <c r="BL119" s="69"/>
      <c r="BM119" s="70"/>
      <c r="BN119" s="69"/>
      <c r="BO119" s="70"/>
      <c r="BP119" s="69"/>
      <c r="BQ119" s="71"/>
      <c r="BR119" s="69"/>
      <c r="BS119" s="69"/>
      <c r="BT119" s="69"/>
    </row>
    <row r="120" spans="1:75" ht="16.5" customHeight="1" thickBot="1">
      <c r="A120" s="440"/>
      <c r="B120" s="444"/>
      <c r="C120" s="445"/>
      <c r="D120" s="446"/>
      <c r="E120" s="10" t="s">
        <v>8</v>
      </c>
      <c r="F120" s="408" t="s">
        <v>9</v>
      </c>
      <c r="G120" s="456"/>
      <c r="H120" s="425"/>
      <c r="I120" s="426"/>
      <c r="J120" s="426"/>
      <c r="K120" s="426"/>
      <c r="L120" s="426"/>
      <c r="M120" s="426"/>
      <c r="N120" s="426"/>
      <c r="O120" s="426"/>
      <c r="P120" s="425"/>
      <c r="Q120" s="426"/>
      <c r="R120" s="426"/>
      <c r="S120" s="426"/>
      <c r="T120" s="426"/>
      <c r="U120" s="426"/>
      <c r="V120" s="426"/>
      <c r="W120" s="427"/>
      <c r="X120" s="425"/>
      <c r="Y120" s="426"/>
      <c r="Z120" s="426"/>
      <c r="AA120" s="426"/>
      <c r="AB120" s="426"/>
      <c r="AC120" s="426"/>
      <c r="AD120" s="426"/>
      <c r="AE120" s="427"/>
      <c r="AF120" s="425"/>
      <c r="AG120" s="426"/>
      <c r="AH120" s="426"/>
      <c r="AI120" s="426"/>
      <c r="AJ120" s="426"/>
      <c r="AK120" s="426"/>
      <c r="AL120" s="426"/>
      <c r="AM120" s="427"/>
      <c r="AN120" s="425"/>
      <c r="AO120" s="426"/>
      <c r="AP120" s="426"/>
      <c r="AQ120" s="426"/>
      <c r="AR120" s="426"/>
      <c r="AS120" s="426"/>
      <c r="AT120" s="426"/>
      <c r="AU120" s="427"/>
      <c r="AV120" s="11"/>
      <c r="AW120" s="11"/>
      <c r="AX120" s="11"/>
      <c r="AY120" s="11"/>
      <c r="AZ120" s="429"/>
      <c r="BA120" s="413" t="s">
        <v>10</v>
      </c>
      <c r="BB120" s="414"/>
      <c r="BC120" s="415"/>
      <c r="BD120" s="413" t="s">
        <v>10</v>
      </c>
      <c r="BE120" s="414"/>
      <c r="BF120" s="415"/>
      <c r="BG120" s="434"/>
      <c r="BH120" s="435"/>
      <c r="BI120" s="74" t="s">
        <v>11</v>
      </c>
      <c r="BJ120" s="12" t="s">
        <v>25</v>
      </c>
      <c r="BK120" s="12" t="s">
        <v>2</v>
      </c>
      <c r="BL120" s="12" t="s">
        <v>1</v>
      </c>
      <c r="BM120" s="12" t="s">
        <v>13</v>
      </c>
      <c r="BN120" s="12" t="s">
        <v>14</v>
      </c>
      <c r="BO120" s="12" t="s">
        <v>13</v>
      </c>
      <c r="BP120" s="12" t="s">
        <v>15</v>
      </c>
      <c r="BQ120" s="416" t="s">
        <v>16</v>
      </c>
      <c r="BR120" s="417"/>
      <c r="BS120" s="12" t="s">
        <v>17</v>
      </c>
      <c r="BT120" s="12" t="s">
        <v>18</v>
      </c>
      <c r="BU120" s="12" t="s">
        <v>23</v>
      </c>
    </row>
    <row r="121" spans="1:75" ht="16.5" customHeight="1" thickBot="1">
      <c r="A121" s="13"/>
      <c r="B121" s="14">
        <v>1</v>
      </c>
      <c r="C121" s="15" t="s">
        <v>19</v>
      </c>
      <c r="D121" s="16">
        <v>3</v>
      </c>
      <c r="E121" s="75">
        <v>1</v>
      </c>
      <c r="F121" s="369" t="str">
        <f>IF(E122="","",VLOOKUP(E122,[2]lista_te!$B$8:$D$61,3,FALSE))</f>
        <v>CZECH Marcin</v>
      </c>
      <c r="G121" s="454"/>
      <c r="H121" s="418"/>
      <c r="I121" s="418"/>
      <c r="J121" s="418"/>
      <c r="K121" s="418"/>
      <c r="L121" s="418"/>
      <c r="M121" s="418"/>
      <c r="N121" s="418"/>
      <c r="O121" s="419"/>
      <c r="P121" s="401">
        <v>1</v>
      </c>
      <c r="Q121" s="402" t="s">
        <v>20</v>
      </c>
      <c r="R121" s="403">
        <v>3</v>
      </c>
      <c r="S121" s="17">
        <v>7</v>
      </c>
      <c r="T121" s="17">
        <v>7</v>
      </c>
      <c r="U121" s="17">
        <v>12</v>
      </c>
      <c r="V121" s="17">
        <v>9</v>
      </c>
      <c r="W121" s="17"/>
      <c r="X121" s="401">
        <v>3</v>
      </c>
      <c r="Y121" s="402" t="s">
        <v>20</v>
      </c>
      <c r="Z121" s="403">
        <v>0</v>
      </c>
      <c r="AA121" s="17">
        <v>11</v>
      </c>
      <c r="AB121" s="17">
        <v>11</v>
      </c>
      <c r="AC121" s="17">
        <v>11</v>
      </c>
      <c r="AD121" s="17"/>
      <c r="AE121" s="17"/>
      <c r="AF121" s="401">
        <v>3</v>
      </c>
      <c r="AG121" s="402" t="s">
        <v>20</v>
      </c>
      <c r="AH121" s="407">
        <v>0</v>
      </c>
      <c r="AI121" s="17"/>
      <c r="AJ121" s="17"/>
      <c r="AK121" s="17"/>
      <c r="AL121" s="17"/>
      <c r="AM121" s="17"/>
      <c r="AN121" s="401"/>
      <c r="AO121" s="402" t="s">
        <v>20</v>
      </c>
      <c r="AP121" s="403"/>
      <c r="AQ121" s="17"/>
      <c r="AR121" s="17"/>
      <c r="AS121" s="17"/>
      <c r="AT121" s="17"/>
      <c r="AU121" s="18"/>
      <c r="AV121" s="405">
        <f>IF(P121="",0,IF(P121=3,2,1))</f>
        <v>1</v>
      </c>
      <c r="AW121" s="406">
        <f>IF(X121="",0,IF(X121=3,2,1))</f>
        <v>2</v>
      </c>
      <c r="AX121" s="406">
        <f>IF(AF121="",0,IF(AF121=3,2,1))</f>
        <v>2</v>
      </c>
      <c r="AY121" s="398">
        <f>IF(AN121="",0,IF(AN121=3,2,1))</f>
        <v>0</v>
      </c>
      <c r="AZ121" s="399">
        <f>SUM(AV121:AY122)</f>
        <v>5</v>
      </c>
      <c r="BA121" s="19">
        <f>SUM(P121,X121,AF121,AN121)</f>
        <v>7</v>
      </c>
      <c r="BB121" s="20" t="s">
        <v>20</v>
      </c>
      <c r="BC121" s="21">
        <f>SUM(R121,Z121,AH121,AP121)</f>
        <v>3</v>
      </c>
      <c r="BD121" s="22">
        <f>SUM(S121:W121,AA121:AE121,AI121:AM121,AQ121:AU121)</f>
        <v>68</v>
      </c>
      <c r="BE121" s="23" t="s">
        <v>20</v>
      </c>
      <c r="BF121" s="24">
        <f>SUM(S122:W122,AA122:AE122,AI122:AM122,AQ122:AU122)</f>
        <v>58</v>
      </c>
      <c r="BG121" s="400">
        <v>2</v>
      </c>
      <c r="BH121" s="455">
        <f>IF(AZ121&lt;&gt;0,RANK(AZ121,AZ121:AZ128),"")</f>
        <v>2</v>
      </c>
      <c r="BI121" s="25">
        <v>155</v>
      </c>
      <c r="BJ121" s="26">
        <v>1</v>
      </c>
      <c r="BK121" s="26" t="str">
        <f t="shared" ref="BK121:BK126" si="72">CONCATENATE(B121,C121,D121)</f>
        <v>1-3</v>
      </c>
      <c r="BL121" s="26" t="str">
        <f t="shared" ref="BL121:BL126" si="73">CONCATENATE("stół ",A121)</f>
        <v xml:space="preserve">stół </v>
      </c>
      <c r="BM121" s="27">
        <f t="shared" ref="BM121:BM126" si="74">B121</f>
        <v>1</v>
      </c>
      <c r="BN121" s="26" t="str">
        <f>VLOOKUP(BM121,$BS$121:$BT$125,2,FALSE)</f>
        <v>CZECH Marcin</v>
      </c>
      <c r="BO121" s="27">
        <f t="shared" ref="BO121:BO126" si="75">D121</f>
        <v>3</v>
      </c>
      <c r="BP121" s="26" t="str">
        <f>VLOOKUP(BO121,$BS$121:$BT$125,2,FALSE)</f>
        <v>POTYRAK Łukasz</v>
      </c>
      <c r="BQ121" s="25">
        <v>10</v>
      </c>
      <c r="BR121" s="26" t="str">
        <f>$E$119</f>
        <v>grupa J</v>
      </c>
      <c r="BS121" s="26">
        <v>1</v>
      </c>
      <c r="BT121" s="28" t="str">
        <f>F121</f>
        <v>CZECH Marcin</v>
      </c>
      <c r="BU121" s="76" t="str">
        <f>BT122</f>
        <v>TETLA Tomasz</v>
      </c>
      <c r="BV121" s="2">
        <f>BG121</f>
        <v>2</v>
      </c>
      <c r="BW121" s="2" t="str">
        <f>BT121</f>
        <v>CZECH Marcin</v>
      </c>
    </row>
    <row r="122" spans="1:75" ht="16.5" customHeight="1" thickBot="1">
      <c r="A122" s="13"/>
      <c r="B122" s="30">
        <v>2</v>
      </c>
      <c r="C122" s="31" t="s">
        <v>19</v>
      </c>
      <c r="D122" s="32">
        <v>4</v>
      </c>
      <c r="E122" s="77">
        <v>10</v>
      </c>
      <c r="F122" s="337" t="str">
        <f>IF(E122="","",VLOOKUP(F121,[2]lista_te!$D$8:$G$61,4,FALSE))</f>
        <v>KTS Tarnobrzeg</v>
      </c>
      <c r="G122" s="453"/>
      <c r="H122" s="420"/>
      <c r="I122" s="420"/>
      <c r="J122" s="420"/>
      <c r="K122" s="420"/>
      <c r="L122" s="420"/>
      <c r="M122" s="420"/>
      <c r="N122" s="420"/>
      <c r="O122" s="421"/>
      <c r="P122" s="379"/>
      <c r="Q122" s="380"/>
      <c r="R122" s="381"/>
      <c r="S122" s="33">
        <v>11</v>
      </c>
      <c r="T122" s="33">
        <v>11</v>
      </c>
      <c r="U122" s="33">
        <v>10</v>
      </c>
      <c r="V122" s="33">
        <v>11</v>
      </c>
      <c r="W122" s="33"/>
      <c r="X122" s="384"/>
      <c r="Y122" s="385"/>
      <c r="Z122" s="404"/>
      <c r="AA122" s="36">
        <v>6</v>
      </c>
      <c r="AB122" s="36">
        <v>8</v>
      </c>
      <c r="AC122" s="36">
        <v>1</v>
      </c>
      <c r="AD122" s="36"/>
      <c r="AE122" s="36"/>
      <c r="AF122" s="379"/>
      <c r="AG122" s="380"/>
      <c r="AH122" s="387"/>
      <c r="AI122" s="36"/>
      <c r="AJ122" s="36"/>
      <c r="AK122" s="36"/>
      <c r="AL122" s="36"/>
      <c r="AM122" s="36"/>
      <c r="AN122" s="384"/>
      <c r="AO122" s="385"/>
      <c r="AP122" s="404"/>
      <c r="AQ122" s="36"/>
      <c r="AR122" s="36"/>
      <c r="AS122" s="36"/>
      <c r="AT122" s="36"/>
      <c r="AU122" s="37"/>
      <c r="AV122" s="348"/>
      <c r="AW122" s="350"/>
      <c r="AX122" s="350"/>
      <c r="AY122" s="330"/>
      <c r="AZ122" s="332"/>
      <c r="BA122" s="376">
        <f>IF(BC121=0,"-",BA121/BC121)</f>
        <v>2.3333333333333335</v>
      </c>
      <c r="BB122" s="377"/>
      <c r="BC122" s="378"/>
      <c r="BD122" s="377">
        <f>IF(BF121=0,"-",BD121/BF121)</f>
        <v>1.1724137931034482</v>
      </c>
      <c r="BE122" s="377"/>
      <c r="BF122" s="377"/>
      <c r="BG122" s="334"/>
      <c r="BH122" s="455"/>
      <c r="BI122" s="25">
        <v>156</v>
      </c>
      <c r="BJ122" s="26">
        <v>2</v>
      </c>
      <c r="BK122" s="26" t="str">
        <f t="shared" si="72"/>
        <v>2-4</v>
      </c>
      <c r="BL122" s="26" t="str">
        <f t="shared" si="73"/>
        <v xml:space="preserve">stół </v>
      </c>
      <c r="BM122" s="27">
        <f t="shared" si="74"/>
        <v>2</v>
      </c>
      <c r="BN122" s="26" t="str">
        <f t="shared" ref="BN122:BN126" si="76">VLOOKUP(BM122,$BS$121:$BT$125,2,FALSE)</f>
        <v>TETLA Tomasz</v>
      </c>
      <c r="BO122" s="27">
        <f t="shared" si="75"/>
        <v>4</v>
      </c>
      <c r="BP122" s="26" t="str">
        <f t="shared" ref="BP122:BP126" si="77">VLOOKUP(BO122,$BS$121:$BT$125,2,FALSE)</f>
        <v>SUSKI Stanisław</v>
      </c>
      <c r="BQ122" s="25">
        <v>10</v>
      </c>
      <c r="BR122" s="26" t="str">
        <f t="shared" ref="BR122:BR126" si="78">$E$119</f>
        <v>grupa J</v>
      </c>
      <c r="BS122" s="26">
        <v>2</v>
      </c>
      <c r="BT122" s="28" t="str">
        <f>F123</f>
        <v>TETLA Tomasz</v>
      </c>
      <c r="BU122" s="76" t="str">
        <f>BT123</f>
        <v>POTYRAK Łukasz</v>
      </c>
      <c r="BV122" s="2">
        <f>BG123</f>
        <v>1</v>
      </c>
      <c r="BW122" s="2" t="str">
        <f t="shared" ref="BW122:BW124" si="79">BT122</f>
        <v>TETLA Tomasz</v>
      </c>
    </row>
    <row r="123" spans="1:75" ht="16.5" customHeight="1" thickBot="1">
      <c r="A123" s="13"/>
      <c r="B123" s="30">
        <v>1</v>
      </c>
      <c r="C123" s="31" t="s">
        <v>19</v>
      </c>
      <c r="D123" s="32">
        <v>2</v>
      </c>
      <c r="E123" s="78">
        <v>2</v>
      </c>
      <c r="F123" s="369" t="str">
        <f>IF(E124="","",VLOOKUP(E124,[2]lista_te!$B$8:$D$61,3,FALSE))</f>
        <v>TETLA Tomasz</v>
      </c>
      <c r="G123" s="454"/>
      <c r="H123" s="371">
        <f>IF(R121="","",R121)</f>
        <v>3</v>
      </c>
      <c r="I123" s="352" t="s">
        <v>20</v>
      </c>
      <c r="J123" s="354">
        <f>IF(P121="","",P121)</f>
        <v>1</v>
      </c>
      <c r="K123" s="38">
        <f>IF(S122="","",S122)</f>
        <v>11</v>
      </c>
      <c r="L123" s="38">
        <f>IF(T122="","",T122)</f>
        <v>11</v>
      </c>
      <c r="M123" s="38">
        <f>IF(U122="","",U122)</f>
        <v>10</v>
      </c>
      <c r="N123" s="38">
        <f>IF(V122="","",V122)</f>
        <v>11</v>
      </c>
      <c r="O123" s="38" t="str">
        <f>IF(W122="","",W122)</f>
        <v/>
      </c>
      <c r="P123" s="397"/>
      <c r="Q123" s="397"/>
      <c r="R123" s="397"/>
      <c r="S123" s="397"/>
      <c r="T123" s="397"/>
      <c r="U123" s="397"/>
      <c r="V123" s="397"/>
      <c r="W123" s="397"/>
      <c r="X123" s="342">
        <v>3</v>
      </c>
      <c r="Y123" s="344" t="s">
        <v>20</v>
      </c>
      <c r="Z123" s="346">
        <v>0</v>
      </c>
      <c r="AA123" s="33">
        <v>11</v>
      </c>
      <c r="AB123" s="33">
        <v>11</v>
      </c>
      <c r="AC123" s="33">
        <v>11</v>
      </c>
      <c r="AD123" s="33"/>
      <c r="AE123" s="33"/>
      <c r="AF123" s="342">
        <v>3</v>
      </c>
      <c r="AG123" s="344" t="s">
        <v>20</v>
      </c>
      <c r="AH123" s="395">
        <v>0</v>
      </c>
      <c r="AI123" s="33">
        <v>11</v>
      </c>
      <c r="AJ123" s="33">
        <v>11</v>
      </c>
      <c r="AK123" s="33">
        <v>11</v>
      </c>
      <c r="AL123" s="33"/>
      <c r="AM123" s="33"/>
      <c r="AN123" s="342"/>
      <c r="AO123" s="344" t="s">
        <v>20</v>
      </c>
      <c r="AP123" s="346"/>
      <c r="AQ123" s="33"/>
      <c r="AR123" s="33"/>
      <c r="AS123" s="33"/>
      <c r="AT123" s="33"/>
      <c r="AU123" s="39"/>
      <c r="AV123" s="393">
        <f>IF(H123="",0,IF(H123=3,2,1))</f>
        <v>2</v>
      </c>
      <c r="AW123" s="394">
        <f>IF(X123="",0,IF(X123=3,2,1))</f>
        <v>2</v>
      </c>
      <c r="AX123" s="394">
        <f>IF(AF123="",0,IF(AF123=3,2,1))</f>
        <v>2</v>
      </c>
      <c r="AY123" s="392">
        <f>IF(AN123="",0,IF(AN123=3,2,1))</f>
        <v>0</v>
      </c>
      <c r="AZ123" s="332">
        <f>SUM(AV123:AY124)</f>
        <v>6</v>
      </c>
      <c r="BA123" s="40">
        <f>SUM(H123,X123,AF123,AN123)</f>
        <v>9</v>
      </c>
      <c r="BB123" s="41" t="s">
        <v>20</v>
      </c>
      <c r="BC123" s="42">
        <f>SUM(J123,Z123,AH123,AP123)</f>
        <v>1</v>
      </c>
      <c r="BD123" s="43">
        <f>SUM(K123:O123,AA123:AE123,AI123:AM123,AQ123:AU123)</f>
        <v>109</v>
      </c>
      <c r="BE123" s="44" t="s">
        <v>20</v>
      </c>
      <c r="BF123" s="45">
        <f>SUM(K124:O124,AA124:AE124,AI124:AM124,AQ124:AU124)</f>
        <v>72</v>
      </c>
      <c r="BG123" s="334">
        <v>1</v>
      </c>
      <c r="BH123" s="455">
        <f>IF(AZ123&lt;&gt;0,RANK(AZ123,AZ121:AZ128),"")</f>
        <v>1</v>
      </c>
      <c r="BI123" s="25">
        <v>157</v>
      </c>
      <c r="BJ123" s="26">
        <v>3</v>
      </c>
      <c r="BK123" s="26" t="str">
        <f t="shared" si="72"/>
        <v>1-2</v>
      </c>
      <c r="BL123" s="26" t="str">
        <f t="shared" si="73"/>
        <v xml:space="preserve">stół </v>
      </c>
      <c r="BM123" s="27">
        <f t="shared" si="74"/>
        <v>1</v>
      </c>
      <c r="BN123" s="26" t="str">
        <f t="shared" si="76"/>
        <v>CZECH Marcin</v>
      </c>
      <c r="BO123" s="27">
        <f t="shared" si="75"/>
        <v>2</v>
      </c>
      <c r="BP123" s="26" t="str">
        <f t="shared" si="77"/>
        <v>TETLA Tomasz</v>
      </c>
      <c r="BQ123" s="25">
        <v>10</v>
      </c>
      <c r="BR123" s="26" t="str">
        <f t="shared" si="78"/>
        <v>grupa J</v>
      </c>
      <c r="BS123" s="26">
        <v>3</v>
      </c>
      <c r="BT123" s="28" t="str">
        <f>F125</f>
        <v>POTYRAK Łukasz</v>
      </c>
      <c r="BU123" s="76" t="str">
        <f>BT124</f>
        <v>SUSKI Stanisław</v>
      </c>
      <c r="BV123" s="2">
        <f>BG125</f>
        <v>3</v>
      </c>
      <c r="BW123" s="2" t="str">
        <f t="shared" si="79"/>
        <v>POTYRAK Łukasz</v>
      </c>
    </row>
    <row r="124" spans="1:75" ht="16.5" customHeight="1" thickBot="1">
      <c r="A124" s="13"/>
      <c r="B124" s="30">
        <v>3</v>
      </c>
      <c r="C124" s="31" t="s">
        <v>19</v>
      </c>
      <c r="D124" s="46">
        <v>4</v>
      </c>
      <c r="E124" s="77">
        <v>15</v>
      </c>
      <c r="F124" s="337" t="str">
        <f>IF(E124="","",VLOOKUP(F123,[2]lista_te!$D$8:$G$61,4,FALSE))</f>
        <v>Stany</v>
      </c>
      <c r="G124" s="453"/>
      <c r="H124" s="396"/>
      <c r="I124" s="382"/>
      <c r="J124" s="383"/>
      <c r="K124" s="38">
        <f>IF(S121="","",S121)</f>
        <v>7</v>
      </c>
      <c r="L124" s="38">
        <f>IF(T121="","",T121)</f>
        <v>7</v>
      </c>
      <c r="M124" s="38">
        <f>IF(U121="","",U121)</f>
        <v>12</v>
      </c>
      <c r="N124" s="38">
        <f>IF(V121="","",V121)</f>
        <v>9</v>
      </c>
      <c r="O124" s="38" t="str">
        <f>IF(W121="","",W121)</f>
        <v/>
      </c>
      <c r="P124" s="397"/>
      <c r="Q124" s="397"/>
      <c r="R124" s="397"/>
      <c r="S124" s="397"/>
      <c r="T124" s="397"/>
      <c r="U124" s="397"/>
      <c r="V124" s="397"/>
      <c r="W124" s="397"/>
      <c r="X124" s="379"/>
      <c r="Y124" s="380"/>
      <c r="Z124" s="381"/>
      <c r="AA124" s="33">
        <v>3</v>
      </c>
      <c r="AB124" s="33">
        <v>8</v>
      </c>
      <c r="AC124" s="33">
        <v>5</v>
      </c>
      <c r="AD124" s="33"/>
      <c r="AE124" s="33"/>
      <c r="AF124" s="379"/>
      <c r="AG124" s="380"/>
      <c r="AH124" s="387"/>
      <c r="AI124" s="33">
        <v>8</v>
      </c>
      <c r="AJ124" s="33">
        <v>9</v>
      </c>
      <c r="AK124" s="33">
        <v>4</v>
      </c>
      <c r="AL124" s="33"/>
      <c r="AM124" s="33"/>
      <c r="AN124" s="379"/>
      <c r="AO124" s="380"/>
      <c r="AP124" s="381"/>
      <c r="AQ124" s="33"/>
      <c r="AR124" s="33"/>
      <c r="AS124" s="33"/>
      <c r="AT124" s="33"/>
      <c r="AU124" s="39"/>
      <c r="AV124" s="393"/>
      <c r="AW124" s="394"/>
      <c r="AX124" s="394"/>
      <c r="AY124" s="392"/>
      <c r="AZ124" s="332"/>
      <c r="BA124" s="376">
        <f>IF(BC123=0,"-",BA123/BC123)</f>
        <v>9</v>
      </c>
      <c r="BB124" s="377"/>
      <c r="BC124" s="378"/>
      <c r="BD124" s="377">
        <f>IF(BF123=0,"-",BD123/BF123)</f>
        <v>1.5138888888888888</v>
      </c>
      <c r="BE124" s="377"/>
      <c r="BF124" s="377"/>
      <c r="BG124" s="334"/>
      <c r="BH124" s="455"/>
      <c r="BI124" s="25">
        <v>158</v>
      </c>
      <c r="BJ124" s="26">
        <v>4</v>
      </c>
      <c r="BK124" s="26" t="str">
        <f t="shared" si="72"/>
        <v>3-4</v>
      </c>
      <c r="BL124" s="26" t="str">
        <f t="shared" si="73"/>
        <v xml:space="preserve">stół </v>
      </c>
      <c r="BM124" s="27">
        <f t="shared" si="74"/>
        <v>3</v>
      </c>
      <c r="BN124" s="26" t="str">
        <f t="shared" si="76"/>
        <v>POTYRAK Łukasz</v>
      </c>
      <c r="BO124" s="27">
        <f t="shared" si="75"/>
        <v>4</v>
      </c>
      <c r="BP124" s="26" t="str">
        <f t="shared" si="77"/>
        <v>SUSKI Stanisław</v>
      </c>
      <c r="BQ124" s="25">
        <v>10</v>
      </c>
      <c r="BR124" s="26" t="str">
        <f t="shared" si="78"/>
        <v>grupa J</v>
      </c>
      <c r="BS124" s="26">
        <v>4</v>
      </c>
      <c r="BT124" s="28" t="str">
        <f>F127</f>
        <v>SUSKI Stanisław</v>
      </c>
      <c r="BU124" s="76" t="str">
        <f>BT121</f>
        <v>CZECH Marcin</v>
      </c>
      <c r="BV124" s="2">
        <f>BG127</f>
        <v>4</v>
      </c>
      <c r="BW124" s="2" t="str">
        <f t="shared" si="79"/>
        <v>SUSKI Stanisław</v>
      </c>
    </row>
    <row r="125" spans="1:75" ht="16.5" customHeight="1" thickBot="1">
      <c r="A125" s="13"/>
      <c r="B125" s="30">
        <v>1</v>
      </c>
      <c r="C125" s="31" t="s">
        <v>19</v>
      </c>
      <c r="D125" s="46">
        <v>4</v>
      </c>
      <c r="E125" s="78">
        <v>3</v>
      </c>
      <c r="F125" s="369" t="str">
        <f>IF(E126="","",VLOOKUP(E126,[2]lista_te!$B$8:$D$61,3,FALSE))</f>
        <v>POTYRAK Łukasz</v>
      </c>
      <c r="G125" s="454"/>
      <c r="H125" s="388">
        <f>IF(Z121="","",Z121)</f>
        <v>0</v>
      </c>
      <c r="I125" s="389" t="s">
        <v>20</v>
      </c>
      <c r="J125" s="390">
        <f>IF(X121="","",X121)</f>
        <v>3</v>
      </c>
      <c r="K125" s="50">
        <f>IF(AA122="","",AA122)</f>
        <v>6</v>
      </c>
      <c r="L125" s="50">
        <f>IF(AB122="","",AB122)</f>
        <v>8</v>
      </c>
      <c r="M125" s="50">
        <f>IF(AC122="","",AC122)</f>
        <v>1</v>
      </c>
      <c r="N125" s="50" t="str">
        <f>IF(AD122="","",AD122)</f>
        <v/>
      </c>
      <c r="O125" s="51" t="str">
        <f>IF(AE122="","",AE122)</f>
        <v/>
      </c>
      <c r="P125" s="356">
        <f>IF(Z123="","",Z123)</f>
        <v>0</v>
      </c>
      <c r="Q125" s="352" t="s">
        <v>20</v>
      </c>
      <c r="R125" s="354">
        <f>IF(X123="","",X123)</f>
        <v>3</v>
      </c>
      <c r="S125" s="38">
        <f>IF(AA124="","",AA124)</f>
        <v>3</v>
      </c>
      <c r="T125" s="38">
        <f>IF(AB124="","",AB124)</f>
        <v>8</v>
      </c>
      <c r="U125" s="38">
        <f>IF(AC124="","",AC124)</f>
        <v>5</v>
      </c>
      <c r="V125" s="38" t="str">
        <f>IF(AD124="","",AD124)</f>
        <v/>
      </c>
      <c r="W125" s="38" t="str">
        <f>IF(AE124="","",AE124)</f>
        <v/>
      </c>
      <c r="X125" s="397"/>
      <c r="Y125" s="397"/>
      <c r="Z125" s="397"/>
      <c r="AA125" s="397"/>
      <c r="AB125" s="397"/>
      <c r="AC125" s="397"/>
      <c r="AD125" s="397"/>
      <c r="AE125" s="397"/>
      <c r="AF125" s="384">
        <v>3</v>
      </c>
      <c r="AG125" s="385" t="s">
        <v>20</v>
      </c>
      <c r="AH125" s="386">
        <v>0</v>
      </c>
      <c r="AI125" s="52"/>
      <c r="AJ125" s="52"/>
      <c r="AK125" s="52"/>
      <c r="AL125" s="52"/>
      <c r="AM125" s="52"/>
      <c r="AN125" s="342"/>
      <c r="AO125" s="344" t="s">
        <v>20</v>
      </c>
      <c r="AP125" s="346"/>
      <c r="AQ125" s="33"/>
      <c r="AR125" s="33"/>
      <c r="AS125" s="33"/>
      <c r="AT125" s="33"/>
      <c r="AU125" s="39"/>
      <c r="AV125" s="348">
        <f>IF(H125="",0,IF(H125=3,2,1))</f>
        <v>1</v>
      </c>
      <c r="AW125" s="350">
        <f>IF(P125="",0,IF(P125=3,2,1))</f>
        <v>1</v>
      </c>
      <c r="AX125" s="350">
        <f>IF(AF125="",0,IF(AF125=3,2,1))</f>
        <v>2</v>
      </c>
      <c r="AY125" s="330">
        <f>IF(AN125="",0,IF(AN125=3,2,1))</f>
        <v>0</v>
      </c>
      <c r="AZ125" s="332">
        <f>SUM(AV125:AY126)</f>
        <v>4</v>
      </c>
      <c r="BA125" s="40">
        <f>SUM(H125,P125,AF125,AN125,)</f>
        <v>3</v>
      </c>
      <c r="BB125" s="41" t="s">
        <v>20</v>
      </c>
      <c r="BC125" s="42">
        <f>SUM(J125,R125,AH125,AP125)</f>
        <v>6</v>
      </c>
      <c r="BD125" s="43">
        <f>SUM(K125:O125,S125:W125,AI125:AM125,AQ125:AU125,)</f>
        <v>31</v>
      </c>
      <c r="BE125" s="44" t="s">
        <v>20</v>
      </c>
      <c r="BF125" s="45">
        <f>SUM(K126:O126,S126:W126,AI126:AM126,AQ126:AU126)</f>
        <v>66</v>
      </c>
      <c r="BG125" s="334">
        <v>3</v>
      </c>
      <c r="BH125" s="455">
        <f>IF(AZ125&lt;&gt;0,RANK(AZ125,AZ121:AZ128),"")</f>
        <v>3</v>
      </c>
      <c r="BI125" s="25">
        <v>159</v>
      </c>
      <c r="BJ125" s="26">
        <v>5</v>
      </c>
      <c r="BK125" s="26" t="str">
        <f t="shared" si="72"/>
        <v>1-4</v>
      </c>
      <c r="BL125" s="26" t="str">
        <f t="shared" si="73"/>
        <v xml:space="preserve">stół </v>
      </c>
      <c r="BM125" s="27">
        <f t="shared" si="74"/>
        <v>1</v>
      </c>
      <c r="BN125" s="26" t="str">
        <f t="shared" si="76"/>
        <v>CZECH Marcin</v>
      </c>
      <c r="BO125" s="27">
        <f t="shared" si="75"/>
        <v>4</v>
      </c>
      <c r="BP125" s="26" t="str">
        <f t="shared" si="77"/>
        <v>SUSKI Stanisław</v>
      </c>
      <c r="BQ125" s="25">
        <v>10</v>
      </c>
      <c r="BR125" s="26" t="str">
        <f t="shared" si="78"/>
        <v>grupa J</v>
      </c>
      <c r="BS125" s="26">
        <v>5</v>
      </c>
      <c r="BT125" s="26"/>
      <c r="BU125" s="76" t="str">
        <f>BT123</f>
        <v>POTYRAK Łukasz</v>
      </c>
    </row>
    <row r="126" spans="1:75" ht="16.5" customHeight="1" thickBot="1">
      <c r="A126" s="13"/>
      <c r="B126" s="30">
        <v>2</v>
      </c>
      <c r="C126" s="31" t="s">
        <v>19</v>
      </c>
      <c r="D126" s="46">
        <v>3</v>
      </c>
      <c r="E126" s="77">
        <v>34</v>
      </c>
      <c r="F126" s="337" t="str">
        <f>IF(E126="","",VLOOKUP(F125,[2]lista_te!$D$8:$G$61,4,FALSE))</f>
        <v>Tarnobrzeg</v>
      </c>
      <c r="G126" s="453"/>
      <c r="H126" s="388"/>
      <c r="I126" s="389"/>
      <c r="J126" s="390"/>
      <c r="K126" s="53">
        <f>IF(AA121="","",AA121)</f>
        <v>11</v>
      </c>
      <c r="L126" s="53">
        <f>IF(AB121="","",AB121)</f>
        <v>11</v>
      </c>
      <c r="M126" s="53">
        <f>IF(AC121="","",AC121)</f>
        <v>11</v>
      </c>
      <c r="N126" s="53" t="str">
        <f>IF(AD121="","",AD121)</f>
        <v/>
      </c>
      <c r="O126" s="54" t="str">
        <f>IF(AE121="","",AE121)</f>
        <v/>
      </c>
      <c r="P126" s="391"/>
      <c r="Q126" s="382"/>
      <c r="R126" s="383"/>
      <c r="S126" s="38">
        <f>IF(AA123="","",AA123)</f>
        <v>11</v>
      </c>
      <c r="T126" s="38">
        <f>IF(AB123="","",AB123)</f>
        <v>11</v>
      </c>
      <c r="U126" s="38">
        <f>IF(AC123="","",AC123)</f>
        <v>11</v>
      </c>
      <c r="V126" s="38" t="str">
        <f>IF(AD123="","",AD123)</f>
        <v/>
      </c>
      <c r="W126" s="38" t="str">
        <f>IF(AE123="","",AE123)</f>
        <v/>
      </c>
      <c r="X126" s="397"/>
      <c r="Y126" s="397"/>
      <c r="Z126" s="397"/>
      <c r="AA126" s="397"/>
      <c r="AB126" s="397"/>
      <c r="AC126" s="397"/>
      <c r="AD126" s="397"/>
      <c r="AE126" s="397"/>
      <c r="AF126" s="379"/>
      <c r="AG126" s="380"/>
      <c r="AH126" s="387"/>
      <c r="AI126" s="33"/>
      <c r="AJ126" s="33"/>
      <c r="AK126" s="33"/>
      <c r="AL126" s="33"/>
      <c r="AM126" s="33"/>
      <c r="AN126" s="379"/>
      <c r="AO126" s="380"/>
      <c r="AP126" s="381"/>
      <c r="AQ126" s="33"/>
      <c r="AR126" s="33"/>
      <c r="AS126" s="33"/>
      <c r="AT126" s="33"/>
      <c r="AU126" s="39"/>
      <c r="AV126" s="348"/>
      <c r="AW126" s="350"/>
      <c r="AX126" s="350"/>
      <c r="AY126" s="330"/>
      <c r="AZ126" s="332"/>
      <c r="BA126" s="376">
        <f>IF(BC125=0,"-",BA125/BC125)</f>
        <v>0.5</v>
      </c>
      <c r="BB126" s="377"/>
      <c r="BC126" s="378"/>
      <c r="BD126" s="377">
        <f>IF(BF125=0,"-",BD125/BF125)</f>
        <v>0.46969696969696972</v>
      </c>
      <c r="BE126" s="377"/>
      <c r="BF126" s="377"/>
      <c r="BG126" s="334"/>
      <c r="BH126" s="455"/>
      <c r="BI126" s="25">
        <v>160</v>
      </c>
      <c r="BJ126" s="26">
        <v>6</v>
      </c>
      <c r="BK126" s="56" t="str">
        <f t="shared" si="72"/>
        <v>2-3</v>
      </c>
      <c r="BL126" s="56" t="str">
        <f t="shared" si="73"/>
        <v xml:space="preserve">stół </v>
      </c>
      <c r="BM126" s="98">
        <f t="shared" si="74"/>
        <v>2</v>
      </c>
      <c r="BN126" s="26" t="str">
        <f t="shared" si="76"/>
        <v>TETLA Tomasz</v>
      </c>
      <c r="BO126" s="98">
        <f t="shared" si="75"/>
        <v>3</v>
      </c>
      <c r="BP126" s="26" t="str">
        <f t="shared" si="77"/>
        <v>POTYRAK Łukasz</v>
      </c>
      <c r="BQ126" s="25">
        <v>10</v>
      </c>
      <c r="BR126" s="26" t="str">
        <f t="shared" si="78"/>
        <v>grupa J</v>
      </c>
      <c r="BS126" s="56"/>
      <c r="BT126" s="56"/>
      <c r="BU126" s="76" t="str">
        <f>BT124</f>
        <v>SUSKI Stanisław</v>
      </c>
    </row>
    <row r="127" spans="1:75" ht="16.5" customHeight="1">
      <c r="A127" s="79"/>
      <c r="B127" s="30"/>
      <c r="C127" s="31"/>
      <c r="D127" s="46"/>
      <c r="E127" s="78">
        <v>4</v>
      </c>
      <c r="F127" s="369" t="str">
        <f>IF(E128="","",VLOOKUP(E128,[2]lista_te!$B$8:$D$61,3,FALSE))</f>
        <v>SUSKI Stanisław</v>
      </c>
      <c r="G127" s="454"/>
      <c r="H127" s="371">
        <f>IF(AH121="","",AH121)</f>
        <v>0</v>
      </c>
      <c r="I127" s="352" t="s">
        <v>20</v>
      </c>
      <c r="J127" s="354">
        <f>IF(AF121="","",AF121)</f>
        <v>3</v>
      </c>
      <c r="K127" s="38" t="str">
        <f>IF(AI122="","",AI122)</f>
        <v/>
      </c>
      <c r="L127" s="38" t="str">
        <f>IF(AJ122="","",AJ122)</f>
        <v/>
      </c>
      <c r="M127" s="38" t="str">
        <f>IF(AK122="","",AK122)</f>
        <v/>
      </c>
      <c r="N127" s="38" t="str">
        <f>IF(AL122="","",AL122)</f>
        <v/>
      </c>
      <c r="O127" s="38" t="str">
        <f>IF(AM122="","",AM122)</f>
        <v/>
      </c>
      <c r="P127" s="356">
        <f>IF(AH123="","",AH123)</f>
        <v>0</v>
      </c>
      <c r="Q127" s="352" t="s">
        <v>20</v>
      </c>
      <c r="R127" s="354">
        <f>IF(AF123="","",AF123)</f>
        <v>3</v>
      </c>
      <c r="S127" s="38">
        <f>IF(AI124="","",AI124)</f>
        <v>8</v>
      </c>
      <c r="T127" s="38">
        <f>IF(AJ124="","",AJ124)</f>
        <v>9</v>
      </c>
      <c r="U127" s="38">
        <f>IF(AK124="","",AK124)</f>
        <v>4</v>
      </c>
      <c r="V127" s="38" t="str">
        <f>IF(AL124="","",AL124)</f>
        <v/>
      </c>
      <c r="W127" s="38" t="str">
        <f>IF(AM124="","",AM124)</f>
        <v/>
      </c>
      <c r="X127" s="356">
        <f>IF(AH125="","",AH125)</f>
        <v>0</v>
      </c>
      <c r="Y127" s="352" t="s">
        <v>20</v>
      </c>
      <c r="Z127" s="358">
        <f>IF(AF125="","",AF125)</f>
        <v>3</v>
      </c>
      <c r="AA127" s="38" t="str">
        <f>IF(AI126="","",AI126)</f>
        <v/>
      </c>
      <c r="AB127" s="38" t="str">
        <f>IF(AJ126="","",AJ126)</f>
        <v/>
      </c>
      <c r="AC127" s="38" t="str">
        <f>IF(AK126="","",AK126)</f>
        <v/>
      </c>
      <c r="AD127" s="38" t="str">
        <f>IF(AL126="","",AL126)</f>
        <v/>
      </c>
      <c r="AE127" s="38" t="str">
        <f>IF(AM126="","",AM126)</f>
        <v/>
      </c>
      <c r="AF127" s="360"/>
      <c r="AG127" s="361"/>
      <c r="AH127" s="361"/>
      <c r="AI127" s="362"/>
      <c r="AJ127" s="362"/>
      <c r="AK127" s="362"/>
      <c r="AL127" s="362"/>
      <c r="AM127" s="363"/>
      <c r="AN127" s="342"/>
      <c r="AO127" s="344" t="s">
        <v>20</v>
      </c>
      <c r="AP127" s="346"/>
      <c r="AQ127" s="33"/>
      <c r="AR127" s="33"/>
      <c r="AS127" s="33"/>
      <c r="AT127" s="33"/>
      <c r="AU127" s="39"/>
      <c r="AV127" s="348">
        <f>IF(H127="",0,IF(H127=3,2,1))</f>
        <v>1</v>
      </c>
      <c r="AW127" s="350">
        <f>IF(P127="",0,IF(P127=3,2,1))</f>
        <v>1</v>
      </c>
      <c r="AX127" s="350">
        <f>IF(X127="",0,IF(X127=3,2,1))</f>
        <v>1</v>
      </c>
      <c r="AY127" s="330">
        <f>IF(AN127="",0,IF(AN127=3,2,1))</f>
        <v>0</v>
      </c>
      <c r="AZ127" s="332">
        <f>SUM(AV127:AY128)</f>
        <v>3</v>
      </c>
      <c r="BA127" s="40">
        <f>SUM(H127,P127,X127,AN127)</f>
        <v>0</v>
      </c>
      <c r="BB127" s="41" t="s">
        <v>20</v>
      </c>
      <c r="BC127" s="42">
        <f>SUM(J127,R127,Z127,AP127)</f>
        <v>9</v>
      </c>
      <c r="BD127" s="43">
        <f>SUM(K127:O127,S127:W127,AA127:AE127,AQ127:AU127)</f>
        <v>21</v>
      </c>
      <c r="BE127" s="44" t="s">
        <v>20</v>
      </c>
      <c r="BF127" s="45">
        <f>SUM(K128:O128,S128:W128,AA128:AE128,AQ128:AU128)</f>
        <v>33</v>
      </c>
      <c r="BG127" s="334">
        <v>4</v>
      </c>
      <c r="BH127" s="452">
        <f>IF(AZ127&lt;&gt;0,RANK(AZ127,AZ121:AZ128),"")</f>
        <v>4</v>
      </c>
      <c r="BI127" s="58"/>
      <c r="BJ127" s="59"/>
      <c r="BK127" s="59"/>
      <c r="BL127" s="59"/>
      <c r="BM127" s="60"/>
      <c r="BN127" s="59"/>
      <c r="BO127" s="60"/>
      <c r="BP127" s="59"/>
      <c r="BQ127" s="61"/>
      <c r="BR127" s="59"/>
      <c r="BS127" s="59"/>
      <c r="BT127" s="59"/>
    </row>
    <row r="128" spans="1:75" ht="16.5" customHeight="1" thickBot="1">
      <c r="A128" s="80"/>
      <c r="B128" s="62"/>
      <c r="C128" s="63"/>
      <c r="D128" s="64"/>
      <c r="E128" s="81">
        <v>39</v>
      </c>
      <c r="F128" s="337" t="str">
        <f>IF(E128="","",VLOOKUP(F127,[2]lista_te!$D$8:$G$61,4,FALSE))</f>
        <v>Tarnobrzeg</v>
      </c>
      <c r="G128" s="453"/>
      <c r="H128" s="372"/>
      <c r="I128" s="353"/>
      <c r="J128" s="355"/>
      <c r="K128" s="65" t="str">
        <f>IF(AI121="","",AI121)</f>
        <v/>
      </c>
      <c r="L128" s="65" t="str">
        <f>IF(AJ121="","",AJ121)</f>
        <v/>
      </c>
      <c r="M128" s="65" t="str">
        <f>IF(AK121="","",AK121)</f>
        <v/>
      </c>
      <c r="N128" s="65" t="str">
        <f>IF(AL121="","",AL121)</f>
        <v/>
      </c>
      <c r="O128" s="65" t="str">
        <f>IF(AM121="","",AM121)</f>
        <v/>
      </c>
      <c r="P128" s="357"/>
      <c r="Q128" s="353"/>
      <c r="R128" s="355"/>
      <c r="S128" s="65">
        <f>IF(AI123="","",AI123)</f>
        <v>11</v>
      </c>
      <c r="T128" s="65">
        <f>IF(AJ123="","",AJ123)</f>
        <v>11</v>
      </c>
      <c r="U128" s="65">
        <f>IF(AK123="","",AK123)</f>
        <v>11</v>
      </c>
      <c r="V128" s="65" t="str">
        <f>IF(AL123="","",AL123)</f>
        <v/>
      </c>
      <c r="W128" s="65" t="str">
        <f>IF(AM123="","",AM123)</f>
        <v/>
      </c>
      <c r="X128" s="357"/>
      <c r="Y128" s="353"/>
      <c r="Z128" s="359"/>
      <c r="AA128" s="65" t="str">
        <f>IF(AI125="","",AI125)</f>
        <v/>
      </c>
      <c r="AB128" s="65" t="str">
        <f>IF(AJ125="","",AJ125)</f>
        <v/>
      </c>
      <c r="AC128" s="65" t="str">
        <f>IF(AK125="","",AK125)</f>
        <v/>
      </c>
      <c r="AD128" s="65" t="str">
        <f>IF(AL125="","",AL125)</f>
        <v/>
      </c>
      <c r="AE128" s="65" t="str">
        <f>IF(AM125="","",AM125)</f>
        <v/>
      </c>
      <c r="AF128" s="364"/>
      <c r="AG128" s="365"/>
      <c r="AH128" s="365"/>
      <c r="AI128" s="365"/>
      <c r="AJ128" s="365"/>
      <c r="AK128" s="365"/>
      <c r="AL128" s="365"/>
      <c r="AM128" s="366"/>
      <c r="AN128" s="343"/>
      <c r="AO128" s="345"/>
      <c r="AP128" s="347"/>
      <c r="AQ128" s="66"/>
      <c r="AR128" s="66"/>
      <c r="AS128" s="66"/>
      <c r="AT128" s="66"/>
      <c r="AU128" s="67"/>
      <c r="AV128" s="349"/>
      <c r="AW128" s="351"/>
      <c r="AX128" s="351"/>
      <c r="AY128" s="331"/>
      <c r="AZ128" s="333"/>
      <c r="BA128" s="339">
        <f>IF(BC127=0,"-",BA127/BC127)</f>
        <v>0</v>
      </c>
      <c r="BB128" s="340"/>
      <c r="BC128" s="341"/>
      <c r="BD128" s="340">
        <f>IF(BF127=0,"-",BD127/BF127)</f>
        <v>0.63636363636363635</v>
      </c>
      <c r="BE128" s="340"/>
      <c r="BF128" s="340"/>
      <c r="BG128" s="335"/>
      <c r="BH128" s="452"/>
      <c r="BI128" s="68"/>
      <c r="BJ128" s="69"/>
      <c r="BK128" s="69"/>
      <c r="BL128" s="69"/>
      <c r="BM128" s="70"/>
      <c r="BN128" s="69"/>
      <c r="BO128" s="70"/>
      <c r="BP128" s="69"/>
      <c r="BQ128" s="71"/>
      <c r="BR128" s="69"/>
      <c r="BS128" s="69"/>
      <c r="BT128" s="69"/>
    </row>
    <row r="129" spans="1:75" ht="17.399999999999999" customHeight="1" thickBot="1">
      <c r="A129" s="99"/>
      <c r="B129" s="103"/>
      <c r="C129" s="104"/>
      <c r="D129" s="105"/>
      <c r="E129" s="106"/>
      <c r="F129" s="107"/>
      <c r="G129" s="108"/>
      <c r="H129" s="47"/>
      <c r="I129" s="48"/>
      <c r="J129" s="49"/>
      <c r="K129" s="109"/>
      <c r="L129" s="109"/>
      <c r="M129" s="109"/>
      <c r="N129" s="109"/>
      <c r="O129" s="109"/>
      <c r="P129" s="47"/>
      <c r="Q129" s="48"/>
      <c r="R129" s="49"/>
      <c r="S129" s="109"/>
      <c r="T129" s="109"/>
      <c r="U129" s="109"/>
      <c r="V129" s="109"/>
      <c r="W129" s="109"/>
      <c r="X129" s="47"/>
      <c r="Y129" s="48"/>
      <c r="Z129" s="49"/>
      <c r="AA129" s="109"/>
      <c r="AB129" s="109"/>
      <c r="AC129" s="109"/>
      <c r="AD129" s="109"/>
      <c r="AE129" s="109"/>
      <c r="AF129" s="110"/>
      <c r="AG129" s="110"/>
      <c r="AH129" s="110"/>
      <c r="AI129" s="110"/>
      <c r="AJ129" s="110"/>
      <c r="AK129" s="110"/>
      <c r="AL129" s="110"/>
      <c r="AM129" s="110"/>
      <c r="AN129" s="111"/>
      <c r="AO129" s="34"/>
      <c r="AP129" s="35"/>
      <c r="AQ129" s="112"/>
      <c r="AR129" s="112"/>
      <c r="AS129" s="112"/>
      <c r="AT129" s="112"/>
      <c r="AU129" s="112"/>
      <c r="AV129" s="113"/>
      <c r="AW129" s="113"/>
      <c r="AX129" s="113"/>
      <c r="AY129" s="113"/>
      <c r="AZ129" s="114"/>
      <c r="BA129" s="115"/>
      <c r="BB129" s="115"/>
      <c r="BC129" s="115"/>
      <c r="BD129" s="115"/>
      <c r="BE129" s="115"/>
      <c r="BF129" s="115"/>
      <c r="BG129" s="116"/>
      <c r="BH129" s="117"/>
      <c r="BI129" s="69"/>
      <c r="BJ129" s="69"/>
      <c r="BK129" s="69"/>
      <c r="BL129" s="69"/>
      <c r="BM129" s="70"/>
      <c r="BN129" s="69"/>
      <c r="BO129" s="70"/>
      <c r="BP129" s="69"/>
      <c r="BQ129" s="71"/>
      <c r="BR129" s="69"/>
      <c r="BS129" s="69"/>
      <c r="BT129" s="69"/>
    </row>
    <row r="130" spans="1:75" ht="17.399999999999999" customHeight="1">
      <c r="A130" s="439" t="s">
        <v>1</v>
      </c>
      <c r="B130" s="441" t="s">
        <v>2</v>
      </c>
      <c r="C130" s="442"/>
      <c r="D130" s="443"/>
      <c r="E130" s="447" t="s">
        <v>37</v>
      </c>
      <c r="F130" s="448"/>
      <c r="G130" s="449"/>
      <c r="H130" s="422">
        <v>1</v>
      </c>
      <c r="I130" s="423"/>
      <c r="J130" s="423"/>
      <c r="K130" s="423"/>
      <c r="L130" s="423"/>
      <c r="M130" s="423"/>
      <c r="N130" s="423"/>
      <c r="O130" s="423"/>
      <c r="P130" s="422">
        <v>2</v>
      </c>
      <c r="Q130" s="423"/>
      <c r="R130" s="423"/>
      <c r="S130" s="423"/>
      <c r="T130" s="423"/>
      <c r="U130" s="423"/>
      <c r="V130" s="423"/>
      <c r="W130" s="424"/>
      <c r="X130" s="422">
        <v>3</v>
      </c>
      <c r="Y130" s="423"/>
      <c r="Z130" s="423"/>
      <c r="AA130" s="423"/>
      <c r="AB130" s="423"/>
      <c r="AC130" s="423"/>
      <c r="AD130" s="423"/>
      <c r="AE130" s="424"/>
      <c r="AF130" s="422">
        <v>4</v>
      </c>
      <c r="AG130" s="423"/>
      <c r="AH130" s="423"/>
      <c r="AI130" s="423"/>
      <c r="AJ130" s="423"/>
      <c r="AK130" s="423"/>
      <c r="AL130" s="423"/>
      <c r="AM130" s="424"/>
      <c r="AN130" s="422">
        <v>5</v>
      </c>
      <c r="AO130" s="423"/>
      <c r="AP130" s="423"/>
      <c r="AQ130" s="423"/>
      <c r="AR130" s="423"/>
      <c r="AS130" s="423"/>
      <c r="AT130" s="423"/>
      <c r="AU130" s="424"/>
      <c r="AV130" s="9"/>
      <c r="AW130" s="9"/>
      <c r="AX130" s="9"/>
      <c r="AY130" s="9"/>
      <c r="AZ130" s="428" t="s">
        <v>4</v>
      </c>
      <c r="BA130" s="430" t="s">
        <v>5</v>
      </c>
      <c r="BB130" s="431"/>
      <c r="BC130" s="432"/>
      <c r="BD130" s="430" t="s">
        <v>6</v>
      </c>
      <c r="BE130" s="431"/>
      <c r="BF130" s="432"/>
      <c r="BG130" s="433" t="s">
        <v>7</v>
      </c>
      <c r="BH130" s="435" t="s">
        <v>7</v>
      </c>
      <c r="BI130" s="69"/>
      <c r="BJ130" s="69"/>
      <c r="BK130" s="69"/>
      <c r="BL130" s="69"/>
      <c r="BM130" s="70"/>
      <c r="BN130" s="69"/>
      <c r="BO130" s="70"/>
      <c r="BP130" s="69"/>
      <c r="BQ130" s="71"/>
      <c r="BR130" s="69"/>
      <c r="BS130" s="69"/>
      <c r="BT130" s="69"/>
    </row>
    <row r="131" spans="1:75" ht="17.399999999999999" customHeight="1" thickBot="1">
      <c r="A131" s="440"/>
      <c r="B131" s="444"/>
      <c r="C131" s="445"/>
      <c r="D131" s="446"/>
      <c r="E131" s="10" t="s">
        <v>8</v>
      </c>
      <c r="F131" s="408" t="s">
        <v>9</v>
      </c>
      <c r="G131" s="456"/>
      <c r="H131" s="425"/>
      <c r="I131" s="426"/>
      <c r="J131" s="426"/>
      <c r="K131" s="426"/>
      <c r="L131" s="426"/>
      <c r="M131" s="426"/>
      <c r="N131" s="426"/>
      <c r="O131" s="426"/>
      <c r="P131" s="425"/>
      <c r="Q131" s="426"/>
      <c r="R131" s="426"/>
      <c r="S131" s="426"/>
      <c r="T131" s="426"/>
      <c r="U131" s="426"/>
      <c r="V131" s="426"/>
      <c r="W131" s="427"/>
      <c r="X131" s="425"/>
      <c r="Y131" s="426"/>
      <c r="Z131" s="426"/>
      <c r="AA131" s="426"/>
      <c r="AB131" s="426"/>
      <c r="AC131" s="426"/>
      <c r="AD131" s="426"/>
      <c r="AE131" s="427"/>
      <c r="AF131" s="425"/>
      <c r="AG131" s="426"/>
      <c r="AH131" s="426"/>
      <c r="AI131" s="426"/>
      <c r="AJ131" s="426"/>
      <c r="AK131" s="426"/>
      <c r="AL131" s="426"/>
      <c r="AM131" s="427"/>
      <c r="AN131" s="425"/>
      <c r="AO131" s="426"/>
      <c r="AP131" s="426"/>
      <c r="AQ131" s="426"/>
      <c r="AR131" s="426"/>
      <c r="AS131" s="426"/>
      <c r="AT131" s="426"/>
      <c r="AU131" s="427"/>
      <c r="AV131" s="11"/>
      <c r="AW131" s="11"/>
      <c r="AX131" s="11"/>
      <c r="AY131" s="11"/>
      <c r="AZ131" s="429"/>
      <c r="BA131" s="413" t="s">
        <v>10</v>
      </c>
      <c r="BB131" s="414"/>
      <c r="BC131" s="415"/>
      <c r="BD131" s="413" t="s">
        <v>10</v>
      </c>
      <c r="BE131" s="414"/>
      <c r="BF131" s="415"/>
      <c r="BG131" s="434"/>
      <c r="BH131" s="435"/>
      <c r="BI131" s="74" t="s">
        <v>11</v>
      </c>
      <c r="BJ131" s="12" t="s">
        <v>25</v>
      </c>
      <c r="BK131" s="12" t="s">
        <v>2</v>
      </c>
      <c r="BL131" s="12" t="s">
        <v>1</v>
      </c>
      <c r="BM131" s="12" t="s">
        <v>13</v>
      </c>
      <c r="BN131" s="12" t="s">
        <v>14</v>
      </c>
      <c r="BO131" s="12" t="s">
        <v>13</v>
      </c>
      <c r="BP131" s="12" t="s">
        <v>15</v>
      </c>
      <c r="BQ131" s="416" t="s">
        <v>16</v>
      </c>
      <c r="BR131" s="417"/>
      <c r="BS131" s="12" t="s">
        <v>17</v>
      </c>
      <c r="BT131" s="12" t="s">
        <v>18</v>
      </c>
      <c r="BU131" s="12" t="s">
        <v>23</v>
      </c>
    </row>
    <row r="132" spans="1:75" ht="17.399999999999999" customHeight="1" thickBot="1">
      <c r="A132" s="13"/>
      <c r="B132" s="14">
        <v>1</v>
      </c>
      <c r="C132" s="15" t="s">
        <v>19</v>
      </c>
      <c r="D132" s="16">
        <v>3</v>
      </c>
      <c r="E132" s="75">
        <v>1</v>
      </c>
      <c r="F132" s="369" t="str">
        <f>IF(E133="","",VLOOKUP(E133,[2]lista_te!$B$8:$D$61,3,FALSE))</f>
        <v>WODKA Stanisław</v>
      </c>
      <c r="G132" s="454"/>
      <c r="H132" s="418"/>
      <c r="I132" s="418"/>
      <c r="J132" s="418"/>
      <c r="K132" s="418"/>
      <c r="L132" s="418"/>
      <c r="M132" s="418"/>
      <c r="N132" s="418"/>
      <c r="O132" s="419"/>
      <c r="P132" s="401">
        <v>0</v>
      </c>
      <c r="Q132" s="402" t="s">
        <v>20</v>
      </c>
      <c r="R132" s="403">
        <v>3</v>
      </c>
      <c r="S132" s="17">
        <v>7</v>
      </c>
      <c r="T132" s="17">
        <v>9</v>
      </c>
      <c r="U132" s="17">
        <v>12</v>
      </c>
      <c r="V132" s="17"/>
      <c r="W132" s="17"/>
      <c r="X132" s="401">
        <v>3</v>
      </c>
      <c r="Y132" s="402" t="s">
        <v>20</v>
      </c>
      <c r="Z132" s="403">
        <v>0</v>
      </c>
      <c r="AA132" s="17">
        <v>7</v>
      </c>
      <c r="AB132" s="17">
        <v>11</v>
      </c>
      <c r="AC132" s="17">
        <v>11</v>
      </c>
      <c r="AD132" s="17">
        <v>11</v>
      </c>
      <c r="AE132" s="17"/>
      <c r="AF132" s="401">
        <v>3</v>
      </c>
      <c r="AG132" s="402" t="s">
        <v>20</v>
      </c>
      <c r="AH132" s="407">
        <v>0</v>
      </c>
      <c r="AI132" s="17">
        <v>11</v>
      </c>
      <c r="AJ132" s="17">
        <v>11</v>
      </c>
      <c r="AK132" s="17">
        <v>11</v>
      </c>
      <c r="AL132" s="17"/>
      <c r="AM132" s="17"/>
      <c r="AN132" s="401"/>
      <c r="AO132" s="402" t="s">
        <v>20</v>
      </c>
      <c r="AP132" s="403"/>
      <c r="AQ132" s="17"/>
      <c r="AR132" s="17"/>
      <c r="AS132" s="17"/>
      <c r="AT132" s="17"/>
      <c r="AU132" s="18"/>
      <c r="AV132" s="405">
        <f>IF(P132="",0,IF(P132=3,2,1))</f>
        <v>1</v>
      </c>
      <c r="AW132" s="406">
        <f>IF(X132="",0,IF(X132=3,2,1))</f>
        <v>2</v>
      </c>
      <c r="AX132" s="406">
        <f>IF(AF132="",0,IF(AF132=3,2,1))</f>
        <v>2</v>
      </c>
      <c r="AY132" s="398">
        <f>IF(AN132="",0,IF(AN132=3,2,1))</f>
        <v>0</v>
      </c>
      <c r="AZ132" s="399">
        <f>SUM(AV132:AY133)</f>
        <v>5</v>
      </c>
      <c r="BA132" s="19">
        <f>SUM(P132,X132,AF132,AN132)</f>
        <v>6</v>
      </c>
      <c r="BB132" s="20" t="s">
        <v>20</v>
      </c>
      <c r="BC132" s="21">
        <f>SUM(R132,Z132,AH132,AP132)</f>
        <v>3</v>
      </c>
      <c r="BD132" s="22">
        <f>SUM(S132:W132,AA132:AE132,AI132:AM132,AQ132:AU132)</f>
        <v>101</v>
      </c>
      <c r="BE132" s="23" t="s">
        <v>20</v>
      </c>
      <c r="BF132" s="24">
        <f>SUM(S133:W133,AA133:AE133,AI133:AM133,AQ133:AU133)</f>
        <v>83</v>
      </c>
      <c r="BG132" s="400">
        <v>2</v>
      </c>
      <c r="BH132" s="455">
        <f>IF(AZ132&lt;&gt;0,RANK(AZ132,AZ132:AZ139),"")</f>
        <v>2</v>
      </c>
      <c r="BI132" s="25">
        <v>161</v>
      </c>
      <c r="BJ132" s="26">
        <v>1</v>
      </c>
      <c r="BK132" s="26" t="str">
        <f t="shared" ref="BK132:BK137" si="80">CONCATENATE(B132,C132,D132)</f>
        <v>1-3</v>
      </c>
      <c r="BL132" s="26" t="str">
        <f t="shared" ref="BL132:BL137" si="81">CONCATENATE("stół ",A132)</f>
        <v xml:space="preserve">stół </v>
      </c>
      <c r="BM132" s="27">
        <f t="shared" ref="BM132:BM137" si="82">B132</f>
        <v>1</v>
      </c>
      <c r="BN132" s="26" t="str">
        <f>VLOOKUP(BM132,$BS$132:$BT$136,2,FALSE)</f>
        <v>WODKA Stanisław</v>
      </c>
      <c r="BO132" s="27">
        <f t="shared" ref="BO132:BO137" si="83">D132</f>
        <v>3</v>
      </c>
      <c r="BP132" s="26" t="str">
        <f>VLOOKUP(BO132,$BS$132:$BT$136,2,FALSE)</f>
        <v>SKAWINA Jakub</v>
      </c>
      <c r="BQ132" s="25">
        <v>11</v>
      </c>
      <c r="BR132" s="26" t="str">
        <f>$E$130</f>
        <v>grupa K</v>
      </c>
      <c r="BS132" s="26">
        <v>1</v>
      </c>
      <c r="BT132" s="28" t="str">
        <f>F132</f>
        <v>WODKA Stanisław</v>
      </c>
      <c r="BU132" s="76" t="str">
        <f>BT133</f>
        <v>STAŃKO Dominik</v>
      </c>
      <c r="BV132" s="2">
        <f>BG132</f>
        <v>2</v>
      </c>
      <c r="BW132" s="2" t="str">
        <f>BT132</f>
        <v>WODKA Stanisław</v>
      </c>
    </row>
    <row r="133" spans="1:75" ht="17.399999999999999" customHeight="1" thickBot="1">
      <c r="A133" s="13"/>
      <c r="B133" s="30">
        <v>2</v>
      </c>
      <c r="C133" s="31" t="s">
        <v>19</v>
      </c>
      <c r="D133" s="32">
        <v>4</v>
      </c>
      <c r="E133" s="77">
        <v>11</v>
      </c>
      <c r="F133" s="337" t="str">
        <f>IF(E133="","",VLOOKUP(F132,[2]lista_te!$D$8:$G$61,4,FALSE))</f>
        <v>Stalowa Wola</v>
      </c>
      <c r="G133" s="453"/>
      <c r="H133" s="420"/>
      <c r="I133" s="420"/>
      <c r="J133" s="420"/>
      <c r="K133" s="420"/>
      <c r="L133" s="420"/>
      <c r="M133" s="420"/>
      <c r="N133" s="420"/>
      <c r="O133" s="421"/>
      <c r="P133" s="379"/>
      <c r="Q133" s="380"/>
      <c r="R133" s="381"/>
      <c r="S133" s="33">
        <v>11</v>
      </c>
      <c r="T133" s="33">
        <v>11</v>
      </c>
      <c r="U133" s="33">
        <v>14</v>
      </c>
      <c r="V133" s="33"/>
      <c r="W133" s="33"/>
      <c r="X133" s="384"/>
      <c r="Y133" s="385"/>
      <c r="Z133" s="404"/>
      <c r="AA133" s="36">
        <v>11</v>
      </c>
      <c r="AB133" s="36">
        <v>8</v>
      </c>
      <c r="AC133" s="36">
        <v>6</v>
      </c>
      <c r="AD133" s="36">
        <v>9</v>
      </c>
      <c r="AE133" s="36"/>
      <c r="AF133" s="379"/>
      <c r="AG133" s="380"/>
      <c r="AH133" s="387"/>
      <c r="AI133" s="36">
        <v>5</v>
      </c>
      <c r="AJ133" s="36">
        <v>5</v>
      </c>
      <c r="AK133" s="36">
        <v>3</v>
      </c>
      <c r="AL133" s="36"/>
      <c r="AM133" s="36"/>
      <c r="AN133" s="384"/>
      <c r="AO133" s="385"/>
      <c r="AP133" s="404"/>
      <c r="AQ133" s="36"/>
      <c r="AR133" s="36"/>
      <c r="AS133" s="36"/>
      <c r="AT133" s="36"/>
      <c r="AU133" s="37"/>
      <c r="AV133" s="348"/>
      <c r="AW133" s="350"/>
      <c r="AX133" s="350"/>
      <c r="AY133" s="330"/>
      <c r="AZ133" s="332"/>
      <c r="BA133" s="376">
        <f>IF(BC132=0,"-",BA132/BC132)</f>
        <v>2</v>
      </c>
      <c r="BB133" s="377"/>
      <c r="BC133" s="378"/>
      <c r="BD133" s="377">
        <f>IF(BF132=0,"-",BD132/BF132)</f>
        <v>1.2168674698795181</v>
      </c>
      <c r="BE133" s="377"/>
      <c r="BF133" s="377"/>
      <c r="BG133" s="334"/>
      <c r="BH133" s="455"/>
      <c r="BI133" s="25">
        <v>162</v>
      </c>
      <c r="BJ133" s="26">
        <v>2</v>
      </c>
      <c r="BK133" s="26" t="str">
        <f t="shared" si="80"/>
        <v>2-4</v>
      </c>
      <c r="BL133" s="26" t="str">
        <f t="shared" si="81"/>
        <v xml:space="preserve">stół </v>
      </c>
      <c r="BM133" s="27">
        <f t="shared" si="82"/>
        <v>2</v>
      </c>
      <c r="BN133" s="26" t="str">
        <f t="shared" ref="BN133:BN137" si="84">VLOOKUP(BM133,$BS$132:$BT$136,2,FALSE)</f>
        <v>STAŃKO Dominik</v>
      </c>
      <c r="BO133" s="27">
        <f t="shared" si="83"/>
        <v>4</v>
      </c>
      <c r="BP133" s="26" t="str">
        <f t="shared" ref="BP133:BP137" si="85">VLOOKUP(BO133,$BS$132:$BT$136,2,FALSE)</f>
        <v>ABRAMCZYK Jacek</v>
      </c>
      <c r="BQ133" s="25">
        <v>11</v>
      </c>
      <c r="BR133" s="26" t="str">
        <f t="shared" ref="BR133:BR137" si="86">$E$130</f>
        <v>grupa K</v>
      </c>
      <c r="BS133" s="26">
        <v>2</v>
      </c>
      <c r="BT133" s="28" t="str">
        <f>F134</f>
        <v>STAŃKO Dominik</v>
      </c>
      <c r="BU133" s="76" t="str">
        <f>BT134</f>
        <v>SKAWINA Jakub</v>
      </c>
      <c r="BV133" s="2">
        <f>BG134</f>
        <v>1</v>
      </c>
      <c r="BW133" s="2" t="str">
        <f t="shared" ref="BW133:BW135" si="87">BT133</f>
        <v>STAŃKO Dominik</v>
      </c>
    </row>
    <row r="134" spans="1:75" ht="17.399999999999999" customHeight="1" thickBot="1">
      <c r="A134" s="13"/>
      <c r="B134" s="30">
        <v>1</v>
      </c>
      <c r="C134" s="31" t="s">
        <v>19</v>
      </c>
      <c r="D134" s="32">
        <v>2</v>
      </c>
      <c r="E134" s="78">
        <v>2</v>
      </c>
      <c r="F134" s="369" t="str">
        <f>IF(E135="","",VLOOKUP(E135,[2]lista_te!$B$8:$D$61,3,FALSE))</f>
        <v>STAŃKO Dominik</v>
      </c>
      <c r="G134" s="454"/>
      <c r="H134" s="371">
        <f>IF(R132="","",R132)</f>
        <v>3</v>
      </c>
      <c r="I134" s="352" t="s">
        <v>20</v>
      </c>
      <c r="J134" s="354">
        <f>IF(P132="","",P132)</f>
        <v>0</v>
      </c>
      <c r="K134" s="38">
        <f>IF(S133="","",S133)</f>
        <v>11</v>
      </c>
      <c r="L134" s="38">
        <f>IF(T133="","",T133)</f>
        <v>11</v>
      </c>
      <c r="M134" s="38">
        <f>IF(U133="","",U133)</f>
        <v>14</v>
      </c>
      <c r="N134" s="38" t="str">
        <f>IF(V133="","",V133)</f>
        <v/>
      </c>
      <c r="O134" s="38" t="str">
        <f>IF(W133="","",W133)</f>
        <v/>
      </c>
      <c r="P134" s="397"/>
      <c r="Q134" s="397"/>
      <c r="R134" s="397"/>
      <c r="S134" s="397"/>
      <c r="T134" s="397"/>
      <c r="U134" s="397"/>
      <c r="V134" s="397"/>
      <c r="W134" s="397"/>
      <c r="X134" s="342">
        <v>3</v>
      </c>
      <c r="Y134" s="344" t="s">
        <v>20</v>
      </c>
      <c r="Z134" s="346">
        <v>0</v>
      </c>
      <c r="AA134" s="33">
        <v>11</v>
      </c>
      <c r="AB134" s="33">
        <v>11</v>
      </c>
      <c r="AC134" s="33">
        <v>11</v>
      </c>
      <c r="AD134" s="33"/>
      <c r="AE134" s="33"/>
      <c r="AF134" s="342">
        <v>3</v>
      </c>
      <c r="AG134" s="344" t="s">
        <v>20</v>
      </c>
      <c r="AH134" s="395">
        <v>0</v>
      </c>
      <c r="AI134" s="33">
        <v>11</v>
      </c>
      <c r="AJ134" s="33">
        <v>11</v>
      </c>
      <c r="AK134" s="33">
        <v>11</v>
      </c>
      <c r="AL134" s="33"/>
      <c r="AM134" s="33"/>
      <c r="AN134" s="342"/>
      <c r="AO134" s="344" t="s">
        <v>20</v>
      </c>
      <c r="AP134" s="346"/>
      <c r="AQ134" s="33"/>
      <c r="AR134" s="33"/>
      <c r="AS134" s="33"/>
      <c r="AT134" s="33"/>
      <c r="AU134" s="39"/>
      <c r="AV134" s="393">
        <f>IF(H134="",0,IF(H134=3,2,1))</f>
        <v>2</v>
      </c>
      <c r="AW134" s="394">
        <f>IF(X134="",0,IF(X134=3,2,1))</f>
        <v>2</v>
      </c>
      <c r="AX134" s="394">
        <f>IF(AF134="",0,IF(AF134=3,2,1))</f>
        <v>2</v>
      </c>
      <c r="AY134" s="392">
        <f>IF(AN134="",0,IF(AN134=3,2,1))</f>
        <v>0</v>
      </c>
      <c r="AZ134" s="332">
        <f>SUM(AV134:AY135)</f>
        <v>6</v>
      </c>
      <c r="BA134" s="40">
        <f>SUM(H134,X134,AF134,AN134)</f>
        <v>9</v>
      </c>
      <c r="BB134" s="41" t="s">
        <v>20</v>
      </c>
      <c r="BC134" s="42">
        <f>SUM(J134,Z134,AH134,AP134)</f>
        <v>0</v>
      </c>
      <c r="BD134" s="43">
        <f>SUM(K134:O134,AA134:AE134,AI134:AM134,AQ134:AU134)</f>
        <v>102</v>
      </c>
      <c r="BE134" s="44" t="s">
        <v>20</v>
      </c>
      <c r="BF134" s="45">
        <f>SUM(K135:O135,AA135:AE135,AI135:AM135,AQ135:AU135)</f>
        <v>46</v>
      </c>
      <c r="BG134" s="334">
        <v>1</v>
      </c>
      <c r="BH134" s="455">
        <f>IF(AZ134&lt;&gt;0,RANK(AZ134,AZ132:AZ139),"")</f>
        <v>1</v>
      </c>
      <c r="BI134" s="25">
        <v>163</v>
      </c>
      <c r="BJ134" s="26">
        <v>3</v>
      </c>
      <c r="BK134" s="26" t="str">
        <f t="shared" si="80"/>
        <v>1-2</v>
      </c>
      <c r="BL134" s="26" t="str">
        <f t="shared" si="81"/>
        <v xml:space="preserve">stół </v>
      </c>
      <c r="BM134" s="27">
        <f t="shared" si="82"/>
        <v>1</v>
      </c>
      <c r="BN134" s="26" t="str">
        <f t="shared" si="84"/>
        <v>WODKA Stanisław</v>
      </c>
      <c r="BO134" s="27">
        <f t="shared" si="83"/>
        <v>2</v>
      </c>
      <c r="BP134" s="26" t="str">
        <f t="shared" si="85"/>
        <v>STAŃKO Dominik</v>
      </c>
      <c r="BQ134" s="25">
        <v>11</v>
      </c>
      <c r="BR134" s="26" t="str">
        <f t="shared" si="86"/>
        <v>grupa K</v>
      </c>
      <c r="BS134" s="26">
        <v>3</v>
      </c>
      <c r="BT134" s="28" t="str">
        <f>F136</f>
        <v>SKAWINA Jakub</v>
      </c>
      <c r="BU134" s="76" t="str">
        <f>BT135</f>
        <v>ABRAMCZYK Jacek</v>
      </c>
      <c r="BV134" s="2">
        <f>BG136</f>
        <v>3</v>
      </c>
      <c r="BW134" s="2" t="str">
        <f t="shared" si="87"/>
        <v>SKAWINA Jakub</v>
      </c>
    </row>
    <row r="135" spans="1:75" ht="17.399999999999999" customHeight="1" thickBot="1">
      <c r="A135" s="13"/>
      <c r="B135" s="30">
        <v>3</v>
      </c>
      <c r="C135" s="31" t="s">
        <v>19</v>
      </c>
      <c r="D135" s="46">
        <v>4</v>
      </c>
      <c r="E135" s="77">
        <v>14</v>
      </c>
      <c r="F135" s="337" t="str">
        <f>IF(E135="","",VLOOKUP(F134,[2]lista_te!$D$8:$G$61,4,FALSE))</f>
        <v>Łętownia</v>
      </c>
      <c r="G135" s="453"/>
      <c r="H135" s="396"/>
      <c r="I135" s="382"/>
      <c r="J135" s="383"/>
      <c r="K135" s="38">
        <f>IF(S132="","",S132)</f>
        <v>7</v>
      </c>
      <c r="L135" s="38">
        <f>IF(T132="","",T132)</f>
        <v>9</v>
      </c>
      <c r="M135" s="38">
        <f>IF(U132="","",U132)</f>
        <v>12</v>
      </c>
      <c r="N135" s="38" t="str">
        <f>IF(V132="","",V132)</f>
        <v/>
      </c>
      <c r="O135" s="38" t="str">
        <f>IF(W132="","",W132)</f>
        <v/>
      </c>
      <c r="P135" s="397"/>
      <c r="Q135" s="397"/>
      <c r="R135" s="397"/>
      <c r="S135" s="397"/>
      <c r="T135" s="397"/>
      <c r="U135" s="397"/>
      <c r="V135" s="397"/>
      <c r="W135" s="397"/>
      <c r="X135" s="379"/>
      <c r="Y135" s="380"/>
      <c r="Z135" s="381"/>
      <c r="AA135" s="33">
        <v>3</v>
      </c>
      <c r="AB135" s="33">
        <v>2</v>
      </c>
      <c r="AC135" s="33">
        <v>4</v>
      </c>
      <c r="AD135" s="33"/>
      <c r="AE135" s="33"/>
      <c r="AF135" s="379"/>
      <c r="AG135" s="380"/>
      <c r="AH135" s="387"/>
      <c r="AI135" s="33">
        <v>1</v>
      </c>
      <c r="AJ135" s="33">
        <v>6</v>
      </c>
      <c r="AK135" s="33">
        <v>2</v>
      </c>
      <c r="AL135" s="33"/>
      <c r="AM135" s="33"/>
      <c r="AN135" s="379"/>
      <c r="AO135" s="380"/>
      <c r="AP135" s="381"/>
      <c r="AQ135" s="33"/>
      <c r="AR135" s="33"/>
      <c r="AS135" s="33"/>
      <c r="AT135" s="33"/>
      <c r="AU135" s="39"/>
      <c r="AV135" s="393"/>
      <c r="AW135" s="394"/>
      <c r="AX135" s="394"/>
      <c r="AY135" s="392"/>
      <c r="AZ135" s="332"/>
      <c r="BA135" s="376" t="str">
        <f>IF(BC134=0,"-",BA134/BC134)</f>
        <v>-</v>
      </c>
      <c r="BB135" s="377"/>
      <c r="BC135" s="378"/>
      <c r="BD135" s="377">
        <f>IF(BF134=0,"-",BD134/BF134)</f>
        <v>2.2173913043478262</v>
      </c>
      <c r="BE135" s="377"/>
      <c r="BF135" s="377"/>
      <c r="BG135" s="334"/>
      <c r="BH135" s="455"/>
      <c r="BI135" s="25">
        <v>164</v>
      </c>
      <c r="BJ135" s="26">
        <v>4</v>
      </c>
      <c r="BK135" s="26" t="str">
        <f t="shared" si="80"/>
        <v>3-4</v>
      </c>
      <c r="BL135" s="26" t="str">
        <f t="shared" si="81"/>
        <v xml:space="preserve">stół </v>
      </c>
      <c r="BM135" s="27">
        <f t="shared" si="82"/>
        <v>3</v>
      </c>
      <c r="BN135" s="26" t="str">
        <f t="shared" si="84"/>
        <v>SKAWINA Jakub</v>
      </c>
      <c r="BO135" s="27">
        <f t="shared" si="83"/>
        <v>4</v>
      </c>
      <c r="BP135" s="26" t="str">
        <f t="shared" si="85"/>
        <v>ABRAMCZYK Jacek</v>
      </c>
      <c r="BQ135" s="25">
        <v>11</v>
      </c>
      <c r="BR135" s="26" t="str">
        <f t="shared" si="86"/>
        <v>grupa K</v>
      </c>
      <c r="BS135" s="26">
        <v>4</v>
      </c>
      <c r="BT135" s="28" t="str">
        <f>F138</f>
        <v>ABRAMCZYK Jacek</v>
      </c>
      <c r="BU135" s="76" t="str">
        <f>BT132</f>
        <v>WODKA Stanisław</v>
      </c>
      <c r="BV135" s="2">
        <f>BG138</f>
        <v>4</v>
      </c>
      <c r="BW135" s="2" t="str">
        <f t="shared" si="87"/>
        <v>ABRAMCZYK Jacek</v>
      </c>
    </row>
    <row r="136" spans="1:75" ht="17.399999999999999" customHeight="1" thickBot="1">
      <c r="A136" s="13"/>
      <c r="B136" s="30">
        <v>1</v>
      </c>
      <c r="C136" s="31" t="s">
        <v>19</v>
      </c>
      <c r="D136" s="46">
        <v>4</v>
      </c>
      <c r="E136" s="78">
        <v>3</v>
      </c>
      <c r="F136" s="369" t="str">
        <f>IF(E137="","",VLOOKUP(E137,[2]lista_te!$B$8:$D$61,3,FALSE))</f>
        <v>SKAWINA Jakub</v>
      </c>
      <c r="G136" s="454"/>
      <c r="H136" s="388">
        <f>IF(Z132="","",Z132)</f>
        <v>0</v>
      </c>
      <c r="I136" s="389" t="s">
        <v>20</v>
      </c>
      <c r="J136" s="390">
        <f>IF(X132="","",X132)</f>
        <v>3</v>
      </c>
      <c r="K136" s="50">
        <f>IF(AA133="","",AA133)</f>
        <v>11</v>
      </c>
      <c r="L136" s="50">
        <f>IF(AB133="","",AB133)</f>
        <v>8</v>
      </c>
      <c r="M136" s="50">
        <f>IF(AC133="","",AC133)</f>
        <v>6</v>
      </c>
      <c r="N136" s="50">
        <f>IF(AD133="","",AD133)</f>
        <v>9</v>
      </c>
      <c r="O136" s="51" t="str">
        <f>IF(AE133="","",AE133)</f>
        <v/>
      </c>
      <c r="P136" s="356">
        <f>IF(Z134="","",Z134)</f>
        <v>0</v>
      </c>
      <c r="Q136" s="352" t="s">
        <v>20</v>
      </c>
      <c r="R136" s="354">
        <f>IF(X134="","",X134)</f>
        <v>3</v>
      </c>
      <c r="S136" s="38">
        <f>IF(AA135="","",AA135)</f>
        <v>3</v>
      </c>
      <c r="T136" s="38">
        <f>IF(AB135="","",AB135)</f>
        <v>2</v>
      </c>
      <c r="U136" s="38">
        <f>IF(AC135="","",AC135)</f>
        <v>4</v>
      </c>
      <c r="V136" s="38" t="str">
        <f>IF(AD135="","",AD135)</f>
        <v/>
      </c>
      <c r="W136" s="38" t="str">
        <f>IF(AE135="","",AE135)</f>
        <v/>
      </c>
      <c r="X136" s="397"/>
      <c r="Y136" s="397"/>
      <c r="Z136" s="397"/>
      <c r="AA136" s="397"/>
      <c r="AB136" s="397"/>
      <c r="AC136" s="397"/>
      <c r="AD136" s="397"/>
      <c r="AE136" s="397"/>
      <c r="AF136" s="384">
        <v>3</v>
      </c>
      <c r="AG136" s="385" t="s">
        <v>20</v>
      </c>
      <c r="AH136" s="386">
        <v>2</v>
      </c>
      <c r="AI136" s="52">
        <v>11</v>
      </c>
      <c r="AJ136" s="52">
        <v>11</v>
      </c>
      <c r="AK136" s="52">
        <v>8</v>
      </c>
      <c r="AL136" s="52">
        <v>11</v>
      </c>
      <c r="AM136" s="52">
        <v>11</v>
      </c>
      <c r="AN136" s="342"/>
      <c r="AO136" s="344" t="s">
        <v>20</v>
      </c>
      <c r="AP136" s="346"/>
      <c r="AQ136" s="33"/>
      <c r="AR136" s="33"/>
      <c r="AS136" s="33"/>
      <c r="AT136" s="33"/>
      <c r="AU136" s="39"/>
      <c r="AV136" s="348">
        <f>IF(H136="",0,IF(H136=3,2,1))</f>
        <v>1</v>
      </c>
      <c r="AW136" s="350">
        <f>IF(P136="",0,IF(P136=3,2,1))</f>
        <v>1</v>
      </c>
      <c r="AX136" s="350">
        <f>IF(AF136="",0,IF(AF136=3,2,1))</f>
        <v>2</v>
      </c>
      <c r="AY136" s="330">
        <f>IF(AN136="",0,IF(AN136=3,2,1))</f>
        <v>0</v>
      </c>
      <c r="AZ136" s="332">
        <f>SUM(AV136:AY137)</f>
        <v>4</v>
      </c>
      <c r="BA136" s="40">
        <f>SUM(H136,P136,AF136,AN136,)</f>
        <v>3</v>
      </c>
      <c r="BB136" s="41" t="s">
        <v>20</v>
      </c>
      <c r="BC136" s="42">
        <f>SUM(J136,R136,AH136,AP136)</f>
        <v>8</v>
      </c>
      <c r="BD136" s="43">
        <f>SUM(K136:O136,S136:W136,AI136:AM136,AQ136:AU136,)</f>
        <v>95</v>
      </c>
      <c r="BE136" s="44" t="s">
        <v>20</v>
      </c>
      <c r="BF136" s="45">
        <f>SUM(K137:O137,S137:W137,AI137:AM137,AQ137:AU137)</f>
        <v>113</v>
      </c>
      <c r="BG136" s="334">
        <v>3</v>
      </c>
      <c r="BH136" s="455">
        <f>IF(AZ136&lt;&gt;0,RANK(AZ136,AZ132:AZ139),"")</f>
        <v>3</v>
      </c>
      <c r="BI136" s="25">
        <v>165</v>
      </c>
      <c r="BJ136" s="26">
        <v>5</v>
      </c>
      <c r="BK136" s="26" t="str">
        <f t="shared" si="80"/>
        <v>1-4</v>
      </c>
      <c r="BL136" s="26" t="str">
        <f t="shared" si="81"/>
        <v xml:space="preserve">stół </v>
      </c>
      <c r="BM136" s="27">
        <f t="shared" si="82"/>
        <v>1</v>
      </c>
      <c r="BN136" s="26" t="str">
        <f t="shared" si="84"/>
        <v>WODKA Stanisław</v>
      </c>
      <c r="BO136" s="27">
        <f t="shared" si="83"/>
        <v>4</v>
      </c>
      <c r="BP136" s="26" t="str">
        <f t="shared" si="85"/>
        <v>ABRAMCZYK Jacek</v>
      </c>
      <c r="BQ136" s="25">
        <v>11</v>
      </c>
      <c r="BR136" s="26" t="str">
        <f t="shared" si="86"/>
        <v>grupa K</v>
      </c>
      <c r="BS136" s="26">
        <v>5</v>
      </c>
      <c r="BT136" s="26"/>
      <c r="BU136" s="76" t="str">
        <f>BT134</f>
        <v>SKAWINA Jakub</v>
      </c>
    </row>
    <row r="137" spans="1:75" ht="17.399999999999999" customHeight="1" thickBot="1">
      <c r="A137" s="13"/>
      <c r="B137" s="30">
        <v>2</v>
      </c>
      <c r="C137" s="31" t="s">
        <v>19</v>
      </c>
      <c r="D137" s="46">
        <v>3</v>
      </c>
      <c r="E137" s="77">
        <v>35</v>
      </c>
      <c r="F137" s="337" t="str">
        <f>IF(E137="","",VLOOKUP(F136,[2]lista_te!$D$8:$G$61,4,FALSE))</f>
        <v>Rzeszów</v>
      </c>
      <c r="G137" s="453"/>
      <c r="H137" s="388"/>
      <c r="I137" s="389"/>
      <c r="J137" s="390"/>
      <c r="K137" s="53">
        <f>IF(AA132="","",AA132)</f>
        <v>7</v>
      </c>
      <c r="L137" s="53">
        <f>IF(AB132="","",AB132)</f>
        <v>11</v>
      </c>
      <c r="M137" s="53">
        <f>IF(AC132="","",AC132)</f>
        <v>11</v>
      </c>
      <c r="N137" s="53">
        <f>IF(AD132="","",AD132)</f>
        <v>11</v>
      </c>
      <c r="O137" s="54" t="str">
        <f>IF(AE132="","",AE132)</f>
        <v/>
      </c>
      <c r="P137" s="391"/>
      <c r="Q137" s="382"/>
      <c r="R137" s="383"/>
      <c r="S137" s="38">
        <f>IF(AA134="","",AA134)</f>
        <v>11</v>
      </c>
      <c r="T137" s="38">
        <f>IF(AB134="","",AB134)</f>
        <v>11</v>
      </c>
      <c r="U137" s="38">
        <f>IF(AC134="","",AC134)</f>
        <v>11</v>
      </c>
      <c r="V137" s="38" t="str">
        <f>IF(AD134="","",AD134)</f>
        <v/>
      </c>
      <c r="W137" s="38" t="str">
        <f>IF(AE134="","",AE134)</f>
        <v/>
      </c>
      <c r="X137" s="397"/>
      <c r="Y137" s="397"/>
      <c r="Z137" s="397"/>
      <c r="AA137" s="397"/>
      <c r="AB137" s="397"/>
      <c r="AC137" s="397"/>
      <c r="AD137" s="397"/>
      <c r="AE137" s="397"/>
      <c r="AF137" s="379"/>
      <c r="AG137" s="380"/>
      <c r="AH137" s="387"/>
      <c r="AI137" s="33">
        <v>5</v>
      </c>
      <c r="AJ137" s="33">
        <v>13</v>
      </c>
      <c r="AK137" s="33">
        <v>11</v>
      </c>
      <c r="AL137" s="33">
        <v>2</v>
      </c>
      <c r="AM137" s="33">
        <v>9</v>
      </c>
      <c r="AN137" s="379"/>
      <c r="AO137" s="380"/>
      <c r="AP137" s="381"/>
      <c r="AQ137" s="33"/>
      <c r="AR137" s="33"/>
      <c r="AS137" s="33"/>
      <c r="AT137" s="33"/>
      <c r="AU137" s="39"/>
      <c r="AV137" s="348"/>
      <c r="AW137" s="350"/>
      <c r="AX137" s="350"/>
      <c r="AY137" s="330"/>
      <c r="AZ137" s="332"/>
      <c r="BA137" s="376">
        <f>IF(BC136=0,"-",BA136/BC136)</f>
        <v>0.375</v>
      </c>
      <c r="BB137" s="377"/>
      <c r="BC137" s="378"/>
      <c r="BD137" s="377">
        <f>IF(BF136=0,"-",BD136/BF136)</f>
        <v>0.84070796460176989</v>
      </c>
      <c r="BE137" s="377"/>
      <c r="BF137" s="377"/>
      <c r="BG137" s="334"/>
      <c r="BH137" s="455"/>
      <c r="BI137" s="25">
        <v>166</v>
      </c>
      <c r="BJ137" s="26">
        <v>6</v>
      </c>
      <c r="BK137" s="56" t="str">
        <f t="shared" si="80"/>
        <v>2-3</v>
      </c>
      <c r="BL137" s="56" t="str">
        <f t="shared" si="81"/>
        <v xml:space="preserve">stół </v>
      </c>
      <c r="BM137" s="98">
        <f t="shared" si="82"/>
        <v>2</v>
      </c>
      <c r="BN137" s="26" t="str">
        <f t="shared" si="84"/>
        <v>STAŃKO Dominik</v>
      </c>
      <c r="BO137" s="98">
        <f t="shared" si="83"/>
        <v>3</v>
      </c>
      <c r="BP137" s="26" t="str">
        <f t="shared" si="85"/>
        <v>SKAWINA Jakub</v>
      </c>
      <c r="BQ137" s="25">
        <v>11</v>
      </c>
      <c r="BR137" s="26" t="str">
        <f t="shared" si="86"/>
        <v>grupa K</v>
      </c>
      <c r="BS137" s="56"/>
      <c r="BT137" s="56"/>
      <c r="BU137" s="76" t="str">
        <f>BT135</f>
        <v>ABRAMCZYK Jacek</v>
      </c>
    </row>
    <row r="138" spans="1:75" ht="17.399999999999999" customHeight="1">
      <c r="A138" s="79"/>
      <c r="B138" s="30"/>
      <c r="C138" s="31"/>
      <c r="D138" s="46"/>
      <c r="E138" s="78">
        <v>4</v>
      </c>
      <c r="F138" s="369" t="str">
        <f>IF(E139="","",VLOOKUP(E139,[2]lista_te!$B$8:$D$61,3,FALSE))</f>
        <v>ABRAMCZYK Jacek</v>
      </c>
      <c r="G138" s="454"/>
      <c r="H138" s="371">
        <f>IF(AH132="","",AH132)</f>
        <v>0</v>
      </c>
      <c r="I138" s="352" t="s">
        <v>20</v>
      </c>
      <c r="J138" s="354">
        <f>IF(AF132="","",AF132)</f>
        <v>3</v>
      </c>
      <c r="K138" s="38">
        <f>IF(AI133="","",AI133)</f>
        <v>5</v>
      </c>
      <c r="L138" s="38">
        <f>IF(AJ133="","",AJ133)</f>
        <v>5</v>
      </c>
      <c r="M138" s="38">
        <f>IF(AK133="","",AK133)</f>
        <v>3</v>
      </c>
      <c r="N138" s="38" t="str">
        <f>IF(AL133="","",AL133)</f>
        <v/>
      </c>
      <c r="O138" s="38" t="str">
        <f>IF(AM133="","",AM133)</f>
        <v/>
      </c>
      <c r="P138" s="356">
        <f>IF(AH134="","",AH134)</f>
        <v>0</v>
      </c>
      <c r="Q138" s="352" t="s">
        <v>20</v>
      </c>
      <c r="R138" s="354">
        <f>IF(AF134="","",AF134)</f>
        <v>3</v>
      </c>
      <c r="S138" s="38">
        <f>IF(AI135="","",AI135)</f>
        <v>1</v>
      </c>
      <c r="T138" s="38">
        <f>IF(AJ135="","",AJ135)</f>
        <v>6</v>
      </c>
      <c r="U138" s="38">
        <f>IF(AK135="","",AK135)</f>
        <v>2</v>
      </c>
      <c r="V138" s="38" t="str">
        <f>IF(AL135="","",AL135)</f>
        <v/>
      </c>
      <c r="W138" s="38" t="str">
        <f>IF(AM135="","",AM135)</f>
        <v/>
      </c>
      <c r="X138" s="356">
        <f>IF(AH136="","",AH136)</f>
        <v>2</v>
      </c>
      <c r="Y138" s="352" t="s">
        <v>20</v>
      </c>
      <c r="Z138" s="358">
        <f>IF(AF136="","",AF136)</f>
        <v>3</v>
      </c>
      <c r="AA138" s="38">
        <f>IF(AI137="","",AI137)</f>
        <v>5</v>
      </c>
      <c r="AB138" s="38">
        <f>IF(AJ137="","",AJ137)</f>
        <v>13</v>
      </c>
      <c r="AC138" s="38">
        <f>IF(AK137="","",AK137)</f>
        <v>11</v>
      </c>
      <c r="AD138" s="38">
        <f>IF(AL137="","",AL137)</f>
        <v>2</v>
      </c>
      <c r="AE138" s="38">
        <f>IF(AM137="","",AM137)</f>
        <v>9</v>
      </c>
      <c r="AF138" s="360"/>
      <c r="AG138" s="361"/>
      <c r="AH138" s="361"/>
      <c r="AI138" s="362"/>
      <c r="AJ138" s="362"/>
      <c r="AK138" s="362"/>
      <c r="AL138" s="362"/>
      <c r="AM138" s="363"/>
      <c r="AN138" s="342"/>
      <c r="AO138" s="344" t="s">
        <v>20</v>
      </c>
      <c r="AP138" s="346"/>
      <c r="AQ138" s="33"/>
      <c r="AR138" s="33"/>
      <c r="AS138" s="33"/>
      <c r="AT138" s="33"/>
      <c r="AU138" s="39"/>
      <c r="AV138" s="348">
        <f>IF(H138="",0,IF(H138=3,2,1))</f>
        <v>1</v>
      </c>
      <c r="AW138" s="350">
        <f>IF(P138="",0,IF(P138=3,2,1))</f>
        <v>1</v>
      </c>
      <c r="AX138" s="350">
        <f>IF(X138="",0,IF(X138=3,2,1))</f>
        <v>1</v>
      </c>
      <c r="AY138" s="330">
        <f>IF(AN138="",0,IF(AN138=3,2,1))</f>
        <v>0</v>
      </c>
      <c r="AZ138" s="332">
        <f>SUM(AV138:AY139)</f>
        <v>3</v>
      </c>
      <c r="BA138" s="40">
        <f>SUM(H138,P138,X138,AN138)</f>
        <v>2</v>
      </c>
      <c r="BB138" s="41" t="s">
        <v>20</v>
      </c>
      <c r="BC138" s="42">
        <f>SUM(J138,R138,Z138,AP138)</f>
        <v>9</v>
      </c>
      <c r="BD138" s="43">
        <f>SUM(K138:O138,S138:W138,AA138:AE138,AQ138:AU138)</f>
        <v>62</v>
      </c>
      <c r="BE138" s="44" t="s">
        <v>20</v>
      </c>
      <c r="BF138" s="45">
        <f>SUM(K139:O139,S139:W139,AA139:AE139,AQ139:AU139)</f>
        <v>118</v>
      </c>
      <c r="BG138" s="334">
        <v>4</v>
      </c>
      <c r="BH138" s="452">
        <f>IF(AZ138&lt;&gt;0,RANK(AZ138,AZ132:AZ139),"")</f>
        <v>4</v>
      </c>
      <c r="BI138" s="58"/>
      <c r="BJ138" s="59"/>
      <c r="BK138" s="59"/>
      <c r="BL138" s="59"/>
      <c r="BM138" s="60"/>
      <c r="BN138" s="59"/>
      <c r="BO138" s="60"/>
      <c r="BP138" s="59"/>
      <c r="BQ138" s="61"/>
      <c r="BR138" s="59"/>
      <c r="BS138" s="59"/>
      <c r="BT138" s="59"/>
    </row>
    <row r="139" spans="1:75" ht="17.399999999999999" customHeight="1" thickBot="1">
      <c r="A139" s="80"/>
      <c r="B139" s="62"/>
      <c r="C139" s="63"/>
      <c r="D139" s="64"/>
      <c r="E139" s="81">
        <v>38</v>
      </c>
      <c r="F139" s="337" t="str">
        <f>IF(E139="","",VLOOKUP(F138,[2]lista_te!$D$8:$G$61,4,FALSE))</f>
        <v>Tarnobrzeg</v>
      </c>
      <c r="G139" s="453"/>
      <c r="H139" s="372"/>
      <c r="I139" s="353"/>
      <c r="J139" s="355"/>
      <c r="K139" s="65">
        <f>IF(AI132="","",AI132)</f>
        <v>11</v>
      </c>
      <c r="L139" s="65">
        <f>IF(AJ132="","",AJ132)</f>
        <v>11</v>
      </c>
      <c r="M139" s="65">
        <f>IF(AK132="","",AK132)</f>
        <v>11</v>
      </c>
      <c r="N139" s="65" t="str">
        <f>IF(AL132="","",AL132)</f>
        <v/>
      </c>
      <c r="O139" s="65" t="str">
        <f>IF(AM132="","",AM132)</f>
        <v/>
      </c>
      <c r="P139" s="357"/>
      <c r="Q139" s="353"/>
      <c r="R139" s="355"/>
      <c r="S139" s="65">
        <f>IF(AI134="","",AI134)</f>
        <v>11</v>
      </c>
      <c r="T139" s="65">
        <f>IF(AJ134="","",AJ134)</f>
        <v>11</v>
      </c>
      <c r="U139" s="65">
        <f>IF(AK134="","",AK134)</f>
        <v>11</v>
      </c>
      <c r="V139" s="65" t="str">
        <f>IF(AL134="","",AL134)</f>
        <v/>
      </c>
      <c r="W139" s="65" t="str">
        <f>IF(AM134="","",AM134)</f>
        <v/>
      </c>
      <c r="X139" s="357"/>
      <c r="Y139" s="353"/>
      <c r="Z139" s="359"/>
      <c r="AA139" s="65">
        <f>IF(AI136="","",AI136)</f>
        <v>11</v>
      </c>
      <c r="AB139" s="65">
        <f>IF(AJ136="","",AJ136)</f>
        <v>11</v>
      </c>
      <c r="AC139" s="65">
        <f>IF(AK136="","",AK136)</f>
        <v>8</v>
      </c>
      <c r="AD139" s="65">
        <f>IF(AL136="","",AL136)</f>
        <v>11</v>
      </c>
      <c r="AE139" s="65">
        <f>IF(AM136="","",AM136)</f>
        <v>11</v>
      </c>
      <c r="AF139" s="364"/>
      <c r="AG139" s="365"/>
      <c r="AH139" s="365"/>
      <c r="AI139" s="365"/>
      <c r="AJ139" s="365"/>
      <c r="AK139" s="365"/>
      <c r="AL139" s="365"/>
      <c r="AM139" s="366"/>
      <c r="AN139" s="343"/>
      <c r="AO139" s="345"/>
      <c r="AP139" s="347"/>
      <c r="AQ139" s="66"/>
      <c r="AR139" s="66"/>
      <c r="AS139" s="66"/>
      <c r="AT139" s="66"/>
      <c r="AU139" s="67"/>
      <c r="AV139" s="349"/>
      <c r="AW139" s="351"/>
      <c r="AX139" s="351"/>
      <c r="AY139" s="331"/>
      <c r="AZ139" s="333"/>
      <c r="BA139" s="339">
        <f>IF(BC138=0,"-",BA138/BC138)</f>
        <v>0.22222222222222221</v>
      </c>
      <c r="BB139" s="340"/>
      <c r="BC139" s="341"/>
      <c r="BD139" s="340">
        <f>IF(BF138=0,"-",BD138/BF138)</f>
        <v>0.52542372881355937</v>
      </c>
      <c r="BE139" s="340"/>
      <c r="BF139" s="340"/>
      <c r="BG139" s="335"/>
      <c r="BH139" s="452"/>
      <c r="BI139" s="68"/>
      <c r="BJ139" s="69"/>
      <c r="BK139" s="69"/>
      <c r="BL139" s="69"/>
      <c r="BM139" s="70"/>
      <c r="BN139" s="69"/>
      <c r="BO139" s="70"/>
      <c r="BP139" s="69"/>
      <c r="BQ139" s="71"/>
      <c r="BR139" s="69"/>
      <c r="BS139" s="69"/>
      <c r="BT139" s="69"/>
    </row>
    <row r="140" spans="1:75" ht="17.399999999999999" customHeight="1" thickBot="1">
      <c r="A140" s="99"/>
      <c r="B140" s="103"/>
      <c r="C140" s="104"/>
      <c r="D140" s="105"/>
      <c r="E140" s="106"/>
      <c r="F140" s="107"/>
      <c r="G140" s="108"/>
      <c r="H140" s="47"/>
      <c r="I140" s="48"/>
      <c r="J140" s="49"/>
      <c r="K140" s="109"/>
      <c r="L140" s="109"/>
      <c r="M140" s="109"/>
      <c r="N140" s="109"/>
      <c r="O140" s="109"/>
      <c r="P140" s="47"/>
      <c r="Q140" s="48"/>
      <c r="R140" s="49"/>
      <c r="S140" s="109"/>
      <c r="T140" s="109"/>
      <c r="U140" s="109"/>
      <c r="V140" s="109"/>
      <c r="W140" s="109"/>
      <c r="X140" s="47"/>
      <c r="Y140" s="48"/>
      <c r="Z140" s="49"/>
      <c r="AA140" s="109"/>
      <c r="AB140" s="109"/>
      <c r="AC140" s="109"/>
      <c r="AD140" s="109"/>
      <c r="AE140" s="109"/>
      <c r="AF140" s="110"/>
      <c r="AG140" s="110"/>
      <c r="AH140" s="110"/>
      <c r="AI140" s="110"/>
      <c r="AJ140" s="110"/>
      <c r="AK140" s="110"/>
      <c r="AL140" s="110"/>
      <c r="AM140" s="110"/>
      <c r="AN140" s="111"/>
      <c r="AO140" s="34"/>
      <c r="AP140" s="35"/>
      <c r="AQ140" s="112"/>
      <c r="AR140" s="112"/>
      <c r="AS140" s="112"/>
      <c r="AT140" s="112"/>
      <c r="AU140" s="112"/>
      <c r="AV140" s="113"/>
      <c r="AW140" s="113"/>
      <c r="AX140" s="113"/>
      <c r="AY140" s="113"/>
      <c r="AZ140" s="114"/>
      <c r="BA140" s="115"/>
      <c r="BB140" s="115"/>
      <c r="BC140" s="115"/>
      <c r="BD140" s="115"/>
      <c r="BE140" s="115"/>
      <c r="BF140" s="115"/>
      <c r="BG140" s="116"/>
      <c r="BH140" s="117"/>
      <c r="BI140" s="69"/>
      <c r="BJ140" s="69"/>
      <c r="BK140" s="69"/>
      <c r="BL140" s="69"/>
      <c r="BM140" s="70"/>
      <c r="BN140" s="69"/>
      <c r="BO140" s="70"/>
      <c r="BP140" s="69"/>
      <c r="BQ140" s="71"/>
      <c r="BR140" s="69"/>
      <c r="BS140" s="69"/>
      <c r="BT140" s="69"/>
    </row>
    <row r="141" spans="1:75" ht="17.399999999999999" customHeight="1">
      <c r="A141" s="439" t="s">
        <v>1</v>
      </c>
      <c r="B141" s="441" t="s">
        <v>2</v>
      </c>
      <c r="C141" s="442"/>
      <c r="D141" s="443"/>
      <c r="E141" s="447" t="s">
        <v>38</v>
      </c>
      <c r="F141" s="448"/>
      <c r="G141" s="449"/>
      <c r="H141" s="422">
        <v>1</v>
      </c>
      <c r="I141" s="423"/>
      <c r="J141" s="423"/>
      <c r="K141" s="423"/>
      <c r="L141" s="423"/>
      <c r="M141" s="423"/>
      <c r="N141" s="423"/>
      <c r="O141" s="423"/>
      <c r="P141" s="422">
        <v>2</v>
      </c>
      <c r="Q141" s="423"/>
      <c r="R141" s="423"/>
      <c r="S141" s="423"/>
      <c r="T141" s="423"/>
      <c r="U141" s="423"/>
      <c r="V141" s="423"/>
      <c r="W141" s="424"/>
      <c r="X141" s="422">
        <v>3</v>
      </c>
      <c r="Y141" s="423"/>
      <c r="Z141" s="423"/>
      <c r="AA141" s="423"/>
      <c r="AB141" s="423"/>
      <c r="AC141" s="423"/>
      <c r="AD141" s="423"/>
      <c r="AE141" s="424"/>
      <c r="AF141" s="422">
        <v>4</v>
      </c>
      <c r="AG141" s="423"/>
      <c r="AH141" s="423"/>
      <c r="AI141" s="423"/>
      <c r="AJ141" s="423"/>
      <c r="AK141" s="423"/>
      <c r="AL141" s="423"/>
      <c r="AM141" s="424"/>
      <c r="AN141" s="422">
        <v>5</v>
      </c>
      <c r="AO141" s="423"/>
      <c r="AP141" s="423"/>
      <c r="AQ141" s="423"/>
      <c r="AR141" s="423"/>
      <c r="AS141" s="423"/>
      <c r="AT141" s="423"/>
      <c r="AU141" s="424"/>
      <c r="AV141" s="9"/>
      <c r="AW141" s="9"/>
      <c r="AX141" s="9"/>
      <c r="AY141" s="9"/>
      <c r="AZ141" s="428" t="s">
        <v>4</v>
      </c>
      <c r="BA141" s="430" t="s">
        <v>5</v>
      </c>
      <c r="BB141" s="431"/>
      <c r="BC141" s="432"/>
      <c r="BD141" s="430" t="s">
        <v>6</v>
      </c>
      <c r="BE141" s="431"/>
      <c r="BF141" s="432"/>
      <c r="BG141" s="433" t="s">
        <v>7</v>
      </c>
      <c r="BH141" s="435" t="s">
        <v>7</v>
      </c>
      <c r="BI141" s="69"/>
      <c r="BJ141" s="69"/>
      <c r="BK141" s="69"/>
      <c r="BL141" s="69"/>
      <c r="BM141" s="70"/>
      <c r="BN141" s="69"/>
      <c r="BO141" s="70"/>
      <c r="BP141" s="69"/>
      <c r="BQ141" s="71"/>
      <c r="BR141" s="69"/>
      <c r="BS141" s="69"/>
      <c r="BT141" s="69"/>
    </row>
    <row r="142" spans="1:75" ht="17.399999999999999" customHeight="1" thickBot="1">
      <c r="A142" s="440"/>
      <c r="B142" s="444"/>
      <c r="C142" s="445"/>
      <c r="D142" s="446"/>
      <c r="E142" s="10" t="s">
        <v>8</v>
      </c>
      <c r="F142" s="408" t="s">
        <v>9</v>
      </c>
      <c r="G142" s="456"/>
      <c r="H142" s="425"/>
      <c r="I142" s="426"/>
      <c r="J142" s="426"/>
      <c r="K142" s="426"/>
      <c r="L142" s="426"/>
      <c r="M142" s="426"/>
      <c r="N142" s="426"/>
      <c r="O142" s="426"/>
      <c r="P142" s="425"/>
      <c r="Q142" s="426"/>
      <c r="R142" s="426"/>
      <c r="S142" s="426"/>
      <c r="T142" s="426"/>
      <c r="U142" s="426"/>
      <c r="V142" s="426"/>
      <c r="W142" s="427"/>
      <c r="X142" s="425"/>
      <c r="Y142" s="426"/>
      <c r="Z142" s="426"/>
      <c r="AA142" s="426"/>
      <c r="AB142" s="426"/>
      <c r="AC142" s="426"/>
      <c r="AD142" s="426"/>
      <c r="AE142" s="427"/>
      <c r="AF142" s="425"/>
      <c r="AG142" s="426"/>
      <c r="AH142" s="426"/>
      <c r="AI142" s="426"/>
      <c r="AJ142" s="426"/>
      <c r="AK142" s="426"/>
      <c r="AL142" s="426"/>
      <c r="AM142" s="427"/>
      <c r="AN142" s="425"/>
      <c r="AO142" s="426"/>
      <c r="AP142" s="426"/>
      <c r="AQ142" s="426"/>
      <c r="AR142" s="426"/>
      <c r="AS142" s="426"/>
      <c r="AT142" s="426"/>
      <c r="AU142" s="427"/>
      <c r="AV142" s="11"/>
      <c r="AW142" s="11"/>
      <c r="AX142" s="11"/>
      <c r="AY142" s="11"/>
      <c r="AZ142" s="429"/>
      <c r="BA142" s="413" t="s">
        <v>10</v>
      </c>
      <c r="BB142" s="414"/>
      <c r="BC142" s="415"/>
      <c r="BD142" s="413" t="s">
        <v>10</v>
      </c>
      <c r="BE142" s="414"/>
      <c r="BF142" s="415"/>
      <c r="BG142" s="434"/>
      <c r="BH142" s="435"/>
      <c r="BI142" s="74" t="s">
        <v>11</v>
      </c>
      <c r="BJ142" s="12" t="s">
        <v>25</v>
      </c>
      <c r="BK142" s="12" t="s">
        <v>2</v>
      </c>
      <c r="BL142" s="12" t="s">
        <v>1</v>
      </c>
      <c r="BM142" s="12" t="s">
        <v>13</v>
      </c>
      <c r="BN142" s="12" t="s">
        <v>14</v>
      </c>
      <c r="BO142" s="12" t="s">
        <v>13</v>
      </c>
      <c r="BP142" s="12" t="s">
        <v>15</v>
      </c>
      <c r="BQ142" s="416" t="s">
        <v>16</v>
      </c>
      <c r="BR142" s="417"/>
      <c r="BS142" s="12" t="s">
        <v>17</v>
      </c>
      <c r="BT142" s="12" t="s">
        <v>18</v>
      </c>
      <c r="BU142" s="12" t="s">
        <v>23</v>
      </c>
    </row>
    <row r="143" spans="1:75" ht="17.399999999999999" customHeight="1" thickBot="1">
      <c r="A143" s="13"/>
      <c r="B143" s="14">
        <v>1</v>
      </c>
      <c r="C143" s="15" t="s">
        <v>19</v>
      </c>
      <c r="D143" s="16">
        <v>3</v>
      </c>
      <c r="E143" s="75">
        <v>1</v>
      </c>
      <c r="F143" s="369" t="str">
        <f>IF(E144="","",VLOOKUP(E144,[2]lista_te!$B$8:$D$61,3,FALSE))</f>
        <v>GÓRECZNY Szczepan</v>
      </c>
      <c r="G143" s="454"/>
      <c r="H143" s="418"/>
      <c r="I143" s="418"/>
      <c r="J143" s="418"/>
      <c r="K143" s="418"/>
      <c r="L143" s="418"/>
      <c r="M143" s="418"/>
      <c r="N143" s="418"/>
      <c r="O143" s="419"/>
      <c r="P143" s="401">
        <v>0</v>
      </c>
      <c r="Q143" s="402" t="s">
        <v>20</v>
      </c>
      <c r="R143" s="403">
        <v>3</v>
      </c>
      <c r="S143" s="17">
        <v>7</v>
      </c>
      <c r="T143" s="17">
        <v>7</v>
      </c>
      <c r="U143" s="17">
        <v>5</v>
      </c>
      <c r="V143" s="17"/>
      <c r="W143" s="17"/>
      <c r="X143" s="401">
        <v>3</v>
      </c>
      <c r="Y143" s="402" t="s">
        <v>20</v>
      </c>
      <c r="Z143" s="403">
        <v>0</v>
      </c>
      <c r="AA143" s="17">
        <v>11</v>
      </c>
      <c r="AB143" s="17">
        <v>11</v>
      </c>
      <c r="AC143" s="17">
        <v>11</v>
      </c>
      <c r="AD143" s="17"/>
      <c r="AE143" s="17"/>
      <c r="AF143" s="401">
        <v>3</v>
      </c>
      <c r="AG143" s="402" t="s">
        <v>20</v>
      </c>
      <c r="AH143" s="407">
        <v>0</v>
      </c>
      <c r="AI143" s="17">
        <v>11</v>
      </c>
      <c r="AJ143" s="17">
        <v>11</v>
      </c>
      <c r="AK143" s="17">
        <v>11</v>
      </c>
      <c r="AL143" s="17"/>
      <c r="AM143" s="17"/>
      <c r="AN143" s="401"/>
      <c r="AO143" s="402" t="s">
        <v>20</v>
      </c>
      <c r="AP143" s="403"/>
      <c r="AQ143" s="17"/>
      <c r="AR143" s="17"/>
      <c r="AS143" s="17"/>
      <c r="AT143" s="17"/>
      <c r="AU143" s="18"/>
      <c r="AV143" s="405">
        <f>IF(P143="",0,IF(P143=3,2,1))</f>
        <v>1</v>
      </c>
      <c r="AW143" s="406">
        <f>IF(X143="",0,IF(X143=3,2,1))</f>
        <v>2</v>
      </c>
      <c r="AX143" s="406">
        <f>IF(AF143="",0,IF(AF143=3,2,1))</f>
        <v>2</v>
      </c>
      <c r="AY143" s="398">
        <f>IF(AN143="",0,IF(AN143=3,2,1))</f>
        <v>0</v>
      </c>
      <c r="AZ143" s="399">
        <f>SUM(AV143:AY144)</f>
        <v>5</v>
      </c>
      <c r="BA143" s="19">
        <f>SUM(P143,X143,AF143,AN143)</f>
        <v>6</v>
      </c>
      <c r="BB143" s="20" t="s">
        <v>20</v>
      </c>
      <c r="BC143" s="21">
        <f>SUM(R143,Z143,AH143,AP143)</f>
        <v>3</v>
      </c>
      <c r="BD143" s="22">
        <f>SUM(S143:W143,AA143:AE143,AI143:AM143,AQ143:AU143)</f>
        <v>85</v>
      </c>
      <c r="BE143" s="23" t="s">
        <v>20</v>
      </c>
      <c r="BF143" s="24">
        <f>SUM(S144:W144,AA144:AE144,AI144:AM144,AQ144:AU144)</f>
        <v>44</v>
      </c>
      <c r="BG143" s="400">
        <v>2</v>
      </c>
      <c r="BH143" s="455">
        <f>IF(AZ143&lt;&gt;0,RANK(AZ143,AZ143:AZ150),"")</f>
        <v>2</v>
      </c>
      <c r="BI143" s="25">
        <v>167</v>
      </c>
      <c r="BJ143" s="26">
        <v>1</v>
      </c>
      <c r="BK143" s="26" t="str">
        <f t="shared" ref="BK143:BK148" si="88">CONCATENATE(B143,C143,D143)</f>
        <v>1-3</v>
      </c>
      <c r="BL143" s="26" t="str">
        <f t="shared" ref="BL143:BL148" si="89">CONCATENATE("stół ",A143)</f>
        <v xml:space="preserve">stół </v>
      </c>
      <c r="BM143" s="27">
        <f>B143</f>
        <v>1</v>
      </c>
      <c r="BN143" s="26" t="str">
        <f>VLOOKUP(BM143,$BS$143:$BT$147,2,FALSE)</f>
        <v>GÓRECZNY Szczepan</v>
      </c>
      <c r="BO143" s="27">
        <f t="shared" ref="BO143:BO148" si="90">D143</f>
        <v>3</v>
      </c>
      <c r="BP143" s="26" t="str">
        <f>VLOOKUP(BO143,$BS$143:$BT$147,2,FALSE)</f>
        <v>NOWAK Marek</v>
      </c>
      <c r="BQ143" s="25">
        <v>12</v>
      </c>
      <c r="BR143" s="26" t="str">
        <f>$E$141</f>
        <v>grupa L</v>
      </c>
      <c r="BS143" s="26">
        <v>1</v>
      </c>
      <c r="BT143" s="28" t="str">
        <f>F143</f>
        <v>GÓRECZNY Szczepan</v>
      </c>
      <c r="BU143" s="76" t="str">
        <f>BT144</f>
        <v>JEŻ Grzegorz</v>
      </c>
      <c r="BV143" s="2">
        <f>BG143</f>
        <v>2</v>
      </c>
      <c r="BW143" s="2" t="str">
        <f>BT143</f>
        <v>GÓRECZNY Szczepan</v>
      </c>
    </row>
    <row r="144" spans="1:75" ht="17.399999999999999" customHeight="1" thickBot="1">
      <c r="A144" s="13"/>
      <c r="B144" s="30">
        <v>2</v>
      </c>
      <c r="C144" s="31" t="s">
        <v>19</v>
      </c>
      <c r="D144" s="32">
        <v>4</v>
      </c>
      <c r="E144" s="77">
        <v>12</v>
      </c>
      <c r="F144" s="337" t="str">
        <f>IF(E144="","",VLOOKUP(F143,[2]lista_te!$D$8:$G$61,4,FALSE))</f>
        <v>Stalowa Wola</v>
      </c>
      <c r="G144" s="453"/>
      <c r="H144" s="420"/>
      <c r="I144" s="420"/>
      <c r="J144" s="420"/>
      <c r="K144" s="420"/>
      <c r="L144" s="420"/>
      <c r="M144" s="420"/>
      <c r="N144" s="420"/>
      <c r="O144" s="421"/>
      <c r="P144" s="379"/>
      <c r="Q144" s="380"/>
      <c r="R144" s="381"/>
      <c r="S144" s="33">
        <v>11</v>
      </c>
      <c r="T144" s="33">
        <v>11</v>
      </c>
      <c r="U144" s="33">
        <v>11</v>
      </c>
      <c r="V144" s="33"/>
      <c r="W144" s="33"/>
      <c r="X144" s="384"/>
      <c r="Y144" s="385"/>
      <c r="Z144" s="404"/>
      <c r="AA144" s="36">
        <v>3</v>
      </c>
      <c r="AB144" s="36">
        <v>4</v>
      </c>
      <c r="AC144" s="36">
        <v>3</v>
      </c>
      <c r="AD144" s="36"/>
      <c r="AE144" s="36"/>
      <c r="AF144" s="379"/>
      <c r="AG144" s="380"/>
      <c r="AH144" s="387"/>
      <c r="AI144" s="36">
        <v>0</v>
      </c>
      <c r="AJ144" s="36">
        <v>0</v>
      </c>
      <c r="AK144" s="36">
        <v>1</v>
      </c>
      <c r="AL144" s="36"/>
      <c r="AM144" s="36"/>
      <c r="AN144" s="384"/>
      <c r="AO144" s="385"/>
      <c r="AP144" s="404"/>
      <c r="AQ144" s="36"/>
      <c r="AR144" s="36"/>
      <c r="AS144" s="36"/>
      <c r="AT144" s="36"/>
      <c r="AU144" s="37"/>
      <c r="AV144" s="348"/>
      <c r="AW144" s="350"/>
      <c r="AX144" s="350"/>
      <c r="AY144" s="330"/>
      <c r="AZ144" s="332"/>
      <c r="BA144" s="376">
        <f>IF(BC143=0,"-",BA143/BC143)</f>
        <v>2</v>
      </c>
      <c r="BB144" s="377"/>
      <c r="BC144" s="378"/>
      <c r="BD144" s="377">
        <f>IF(BF143=0,"-",BD143/BF143)</f>
        <v>1.9318181818181819</v>
      </c>
      <c r="BE144" s="377"/>
      <c r="BF144" s="377"/>
      <c r="BG144" s="334"/>
      <c r="BH144" s="455"/>
      <c r="BI144" s="25">
        <v>168</v>
      </c>
      <c r="BJ144" s="26">
        <v>2</v>
      </c>
      <c r="BK144" s="26" t="str">
        <f t="shared" si="88"/>
        <v>2-4</v>
      </c>
      <c r="BL144" s="26" t="str">
        <f t="shared" si="89"/>
        <v xml:space="preserve">stół </v>
      </c>
      <c r="BM144" s="27">
        <f t="shared" ref="BM144:BM148" si="91">B144</f>
        <v>2</v>
      </c>
      <c r="BN144" s="26" t="str">
        <f t="shared" ref="BN144:BN147" si="92">VLOOKUP(BM144,$BS$143:$BT$147,2,FALSE)</f>
        <v>JEŻ Grzegorz</v>
      </c>
      <c r="BO144" s="27">
        <f t="shared" si="90"/>
        <v>4</v>
      </c>
      <c r="BP144" s="26" t="str">
        <f t="shared" ref="BP144:BP148" si="93">VLOOKUP(BO144,$BS$143:$BT$147,2,FALSE)</f>
        <v>STARZ Andrzej</v>
      </c>
      <c r="BQ144" s="25">
        <v>12</v>
      </c>
      <c r="BR144" s="26" t="str">
        <f t="shared" ref="BR144:BR148" si="94">$E$141</f>
        <v>grupa L</v>
      </c>
      <c r="BS144" s="26">
        <v>2</v>
      </c>
      <c r="BT144" s="28" t="str">
        <f>F145</f>
        <v>JEŻ Grzegorz</v>
      </c>
      <c r="BU144" s="76" t="str">
        <f>BT145</f>
        <v>NOWAK Marek</v>
      </c>
      <c r="BV144" s="2">
        <f>BG145</f>
        <v>1</v>
      </c>
      <c r="BW144" s="2" t="str">
        <f t="shared" ref="BW144:BW146" si="95">BT144</f>
        <v>JEŻ Grzegorz</v>
      </c>
    </row>
    <row r="145" spans="1:75" ht="17.399999999999999" customHeight="1" thickBot="1">
      <c r="A145" s="13"/>
      <c r="B145" s="30">
        <v>1</v>
      </c>
      <c r="C145" s="31" t="s">
        <v>19</v>
      </c>
      <c r="D145" s="32">
        <v>2</v>
      </c>
      <c r="E145" s="78">
        <v>2</v>
      </c>
      <c r="F145" s="369" t="str">
        <f>IF(E146="","",VLOOKUP(E146,[2]lista_te!$B$8:$D$61,3,FALSE))</f>
        <v>JEŻ Grzegorz</v>
      </c>
      <c r="G145" s="454"/>
      <c r="H145" s="371">
        <f>IF(R143="","",R143)</f>
        <v>3</v>
      </c>
      <c r="I145" s="352" t="s">
        <v>20</v>
      </c>
      <c r="J145" s="354">
        <f>IF(P143="","",P143)</f>
        <v>0</v>
      </c>
      <c r="K145" s="38">
        <f>IF(S144="","",S144)</f>
        <v>11</v>
      </c>
      <c r="L145" s="38">
        <f>IF(T144="","",T144)</f>
        <v>11</v>
      </c>
      <c r="M145" s="38">
        <f>IF(U144="","",U144)</f>
        <v>11</v>
      </c>
      <c r="N145" s="38" t="str">
        <f>IF(V144="","",V144)</f>
        <v/>
      </c>
      <c r="O145" s="38" t="str">
        <f>IF(W144="","",W144)</f>
        <v/>
      </c>
      <c r="P145" s="397"/>
      <c r="Q145" s="397"/>
      <c r="R145" s="397"/>
      <c r="S145" s="397"/>
      <c r="T145" s="397"/>
      <c r="U145" s="397"/>
      <c r="V145" s="397"/>
      <c r="W145" s="397"/>
      <c r="X145" s="342">
        <v>3</v>
      </c>
      <c r="Y145" s="344" t="s">
        <v>20</v>
      </c>
      <c r="Z145" s="346">
        <v>0</v>
      </c>
      <c r="AA145" s="33">
        <v>11</v>
      </c>
      <c r="AB145" s="33">
        <v>11</v>
      </c>
      <c r="AC145" s="33">
        <v>11</v>
      </c>
      <c r="AD145" s="33"/>
      <c r="AE145" s="33"/>
      <c r="AF145" s="342">
        <v>3</v>
      </c>
      <c r="AG145" s="344" t="s">
        <v>20</v>
      </c>
      <c r="AH145" s="395">
        <v>0</v>
      </c>
      <c r="AI145" s="33">
        <v>11</v>
      </c>
      <c r="AJ145" s="33">
        <v>11</v>
      </c>
      <c r="AK145" s="33">
        <v>11</v>
      </c>
      <c r="AL145" s="33"/>
      <c r="AM145" s="33"/>
      <c r="AN145" s="342"/>
      <c r="AO145" s="344" t="s">
        <v>20</v>
      </c>
      <c r="AP145" s="346"/>
      <c r="AQ145" s="33"/>
      <c r="AR145" s="33"/>
      <c r="AS145" s="33"/>
      <c r="AT145" s="33"/>
      <c r="AU145" s="39"/>
      <c r="AV145" s="393">
        <f>IF(H145="",0,IF(H145=3,2,1))</f>
        <v>2</v>
      </c>
      <c r="AW145" s="394">
        <f>IF(X145="",0,IF(X145=3,2,1))</f>
        <v>2</v>
      </c>
      <c r="AX145" s="394">
        <f>IF(AF145="",0,IF(AF145=3,2,1))</f>
        <v>2</v>
      </c>
      <c r="AY145" s="392">
        <f>IF(AN145="",0,IF(AN145=3,2,1))</f>
        <v>0</v>
      </c>
      <c r="AZ145" s="332">
        <f>SUM(AV145:AY146)</f>
        <v>6</v>
      </c>
      <c r="BA145" s="40">
        <f>SUM(H145,X145,AF145,AN145)</f>
        <v>9</v>
      </c>
      <c r="BB145" s="41" t="s">
        <v>20</v>
      </c>
      <c r="BC145" s="42">
        <f>SUM(J145,Z145,AH145,AP145)</f>
        <v>0</v>
      </c>
      <c r="BD145" s="43">
        <f>SUM(K145:O145,AA145:AE145,AI145:AM145,AQ145:AU145)</f>
        <v>99</v>
      </c>
      <c r="BE145" s="44" t="s">
        <v>20</v>
      </c>
      <c r="BF145" s="45">
        <f>SUM(K146:O146,AA146:AE146,AI146:AM146,AQ146:AU146)</f>
        <v>37</v>
      </c>
      <c r="BG145" s="334">
        <v>1</v>
      </c>
      <c r="BH145" s="455">
        <f>IF(AZ145&lt;&gt;0,RANK(AZ145,AZ143:AZ150),"")</f>
        <v>1</v>
      </c>
      <c r="BI145" s="25">
        <v>169</v>
      </c>
      <c r="BJ145" s="26">
        <v>3</v>
      </c>
      <c r="BK145" s="26" t="str">
        <f t="shared" si="88"/>
        <v>1-2</v>
      </c>
      <c r="BL145" s="26" t="str">
        <f t="shared" si="89"/>
        <v xml:space="preserve">stół </v>
      </c>
      <c r="BM145" s="27">
        <f t="shared" si="91"/>
        <v>1</v>
      </c>
      <c r="BN145" s="26" t="str">
        <f t="shared" si="92"/>
        <v>GÓRECZNY Szczepan</v>
      </c>
      <c r="BO145" s="27">
        <f t="shared" si="90"/>
        <v>2</v>
      </c>
      <c r="BP145" s="26" t="str">
        <f t="shared" si="93"/>
        <v>JEŻ Grzegorz</v>
      </c>
      <c r="BQ145" s="25">
        <v>12</v>
      </c>
      <c r="BR145" s="26" t="str">
        <f t="shared" si="94"/>
        <v>grupa L</v>
      </c>
      <c r="BS145" s="26">
        <v>3</v>
      </c>
      <c r="BT145" s="28" t="str">
        <f>F147</f>
        <v>NOWAK Marek</v>
      </c>
      <c r="BU145" s="76" t="str">
        <f>BT146</f>
        <v>STARZ Andrzej</v>
      </c>
      <c r="BV145" s="2">
        <f>BG147</f>
        <v>3</v>
      </c>
      <c r="BW145" s="2" t="str">
        <f t="shared" si="95"/>
        <v>NOWAK Marek</v>
      </c>
    </row>
    <row r="146" spans="1:75" ht="17.399999999999999" customHeight="1" thickBot="1">
      <c r="A146" s="13"/>
      <c r="B146" s="30">
        <v>3</v>
      </c>
      <c r="C146" s="31" t="s">
        <v>19</v>
      </c>
      <c r="D146" s="46">
        <v>4</v>
      </c>
      <c r="E146" s="77">
        <v>13</v>
      </c>
      <c r="F146" s="337" t="str">
        <f>IF(E146="","",VLOOKUP(F145,[2]lista_te!$D$8:$G$61,4,FALSE))</f>
        <v>Stalowa Wola</v>
      </c>
      <c r="G146" s="453"/>
      <c r="H146" s="396"/>
      <c r="I146" s="382"/>
      <c r="J146" s="383"/>
      <c r="K146" s="38">
        <f>IF(S143="","",S143)</f>
        <v>7</v>
      </c>
      <c r="L146" s="38">
        <f>IF(T143="","",T143)</f>
        <v>7</v>
      </c>
      <c r="M146" s="38">
        <f>IF(U143="","",U143)</f>
        <v>5</v>
      </c>
      <c r="N146" s="38" t="str">
        <f>IF(V143="","",V143)</f>
        <v/>
      </c>
      <c r="O146" s="38" t="str">
        <f>IF(W143="","",W143)</f>
        <v/>
      </c>
      <c r="P146" s="397"/>
      <c r="Q146" s="397"/>
      <c r="R146" s="397"/>
      <c r="S146" s="397"/>
      <c r="T146" s="397"/>
      <c r="U146" s="397"/>
      <c r="V146" s="397"/>
      <c r="W146" s="397"/>
      <c r="X146" s="379"/>
      <c r="Y146" s="380"/>
      <c r="Z146" s="381"/>
      <c r="AA146" s="33">
        <v>3</v>
      </c>
      <c r="AB146" s="33">
        <v>5</v>
      </c>
      <c r="AC146" s="33">
        <v>2</v>
      </c>
      <c r="AD146" s="33"/>
      <c r="AE146" s="33"/>
      <c r="AF146" s="379"/>
      <c r="AG146" s="380"/>
      <c r="AH146" s="387"/>
      <c r="AI146" s="33">
        <v>4</v>
      </c>
      <c r="AJ146" s="33">
        <v>2</v>
      </c>
      <c r="AK146" s="33">
        <v>2</v>
      </c>
      <c r="AL146" s="33"/>
      <c r="AM146" s="33"/>
      <c r="AN146" s="379"/>
      <c r="AO146" s="380"/>
      <c r="AP146" s="381"/>
      <c r="AQ146" s="33"/>
      <c r="AR146" s="33"/>
      <c r="AS146" s="33"/>
      <c r="AT146" s="33"/>
      <c r="AU146" s="39"/>
      <c r="AV146" s="393"/>
      <c r="AW146" s="394"/>
      <c r="AX146" s="394"/>
      <c r="AY146" s="392"/>
      <c r="AZ146" s="332"/>
      <c r="BA146" s="376" t="str">
        <f>IF(BC145=0,"-",BA145/BC145)</f>
        <v>-</v>
      </c>
      <c r="BB146" s="377"/>
      <c r="BC146" s="378"/>
      <c r="BD146" s="377">
        <f>IF(BF145=0,"-",BD145/BF145)</f>
        <v>2.6756756756756759</v>
      </c>
      <c r="BE146" s="377"/>
      <c r="BF146" s="377"/>
      <c r="BG146" s="334"/>
      <c r="BH146" s="455"/>
      <c r="BI146" s="25">
        <v>170</v>
      </c>
      <c r="BJ146" s="26">
        <v>4</v>
      </c>
      <c r="BK146" s="26" t="str">
        <f t="shared" si="88"/>
        <v>3-4</v>
      </c>
      <c r="BL146" s="26" t="str">
        <f t="shared" si="89"/>
        <v xml:space="preserve">stół </v>
      </c>
      <c r="BM146" s="27">
        <f t="shared" si="91"/>
        <v>3</v>
      </c>
      <c r="BN146" s="26" t="str">
        <f t="shared" si="92"/>
        <v>NOWAK Marek</v>
      </c>
      <c r="BO146" s="27">
        <f t="shared" si="90"/>
        <v>4</v>
      </c>
      <c r="BP146" s="26" t="str">
        <f t="shared" si="93"/>
        <v>STARZ Andrzej</v>
      </c>
      <c r="BQ146" s="25">
        <v>12</v>
      </c>
      <c r="BR146" s="26" t="str">
        <f t="shared" si="94"/>
        <v>grupa L</v>
      </c>
      <c r="BS146" s="26">
        <v>4</v>
      </c>
      <c r="BT146" s="28" t="str">
        <f>F149</f>
        <v>STARZ Andrzej</v>
      </c>
      <c r="BU146" s="76" t="str">
        <f>BT143</f>
        <v>GÓRECZNY Szczepan</v>
      </c>
      <c r="BV146" s="2">
        <f>BG149</f>
        <v>4</v>
      </c>
      <c r="BW146" s="2" t="str">
        <f t="shared" si="95"/>
        <v>STARZ Andrzej</v>
      </c>
    </row>
    <row r="147" spans="1:75" ht="17.399999999999999" customHeight="1" thickBot="1">
      <c r="A147" s="13"/>
      <c r="B147" s="30">
        <v>1</v>
      </c>
      <c r="C147" s="31" t="s">
        <v>19</v>
      </c>
      <c r="D147" s="46">
        <v>4</v>
      </c>
      <c r="E147" s="78">
        <v>3</v>
      </c>
      <c r="F147" s="369" t="str">
        <f>IF(E148="","",VLOOKUP(E148,[2]lista_te!$B$8:$D$61,3,FALSE))</f>
        <v>NOWAK Marek</v>
      </c>
      <c r="G147" s="454"/>
      <c r="H147" s="388">
        <f>IF(Z143="","",Z143)</f>
        <v>0</v>
      </c>
      <c r="I147" s="389" t="s">
        <v>20</v>
      </c>
      <c r="J147" s="390">
        <f>IF(X143="","",X143)</f>
        <v>3</v>
      </c>
      <c r="K147" s="50">
        <f>IF(AA144="","",AA144)</f>
        <v>3</v>
      </c>
      <c r="L147" s="50">
        <f>IF(AB144="","",AB144)</f>
        <v>4</v>
      </c>
      <c r="M147" s="50">
        <f>IF(AC144="","",AC144)</f>
        <v>3</v>
      </c>
      <c r="N147" s="50" t="str">
        <f>IF(AD144="","",AD144)</f>
        <v/>
      </c>
      <c r="O147" s="51" t="str">
        <f>IF(AE144="","",AE144)</f>
        <v/>
      </c>
      <c r="P147" s="356">
        <f>IF(Z145="","",Z145)</f>
        <v>0</v>
      </c>
      <c r="Q147" s="352" t="s">
        <v>20</v>
      </c>
      <c r="R147" s="354">
        <f>IF(X145="","",X145)</f>
        <v>3</v>
      </c>
      <c r="S147" s="38">
        <f>IF(AA146="","",AA146)</f>
        <v>3</v>
      </c>
      <c r="T147" s="38">
        <f>IF(AB146="","",AB146)</f>
        <v>5</v>
      </c>
      <c r="U147" s="38">
        <f>IF(AC146="","",AC146)</f>
        <v>2</v>
      </c>
      <c r="V147" s="38" t="str">
        <f>IF(AD146="","",AD146)</f>
        <v/>
      </c>
      <c r="W147" s="38" t="str">
        <f>IF(AE146="","",AE146)</f>
        <v/>
      </c>
      <c r="X147" s="397"/>
      <c r="Y147" s="397"/>
      <c r="Z147" s="397"/>
      <c r="AA147" s="397"/>
      <c r="AB147" s="397"/>
      <c r="AC147" s="397"/>
      <c r="AD147" s="397"/>
      <c r="AE147" s="397"/>
      <c r="AF147" s="384">
        <v>3</v>
      </c>
      <c r="AG147" s="385" t="s">
        <v>20</v>
      </c>
      <c r="AH147" s="386">
        <v>0</v>
      </c>
      <c r="AI147" s="52">
        <v>12</v>
      </c>
      <c r="AJ147" s="52">
        <v>11</v>
      </c>
      <c r="AK147" s="52">
        <v>11</v>
      </c>
      <c r="AL147" s="52"/>
      <c r="AM147" s="52"/>
      <c r="AN147" s="342"/>
      <c r="AO147" s="344" t="s">
        <v>20</v>
      </c>
      <c r="AP147" s="346"/>
      <c r="AQ147" s="33"/>
      <c r="AR147" s="33"/>
      <c r="AS147" s="33"/>
      <c r="AT147" s="33"/>
      <c r="AU147" s="39"/>
      <c r="AV147" s="348">
        <f>IF(H147="",0,IF(H147=3,2,1))</f>
        <v>1</v>
      </c>
      <c r="AW147" s="350">
        <f>IF(P147="",0,IF(P147=3,2,1))</f>
        <v>1</v>
      </c>
      <c r="AX147" s="350">
        <f>IF(AF147="",0,IF(AF147=3,2,1))</f>
        <v>2</v>
      </c>
      <c r="AY147" s="330">
        <f>IF(AN147="",0,IF(AN147=3,2,1))</f>
        <v>0</v>
      </c>
      <c r="AZ147" s="332">
        <f>SUM(AV147:AY148)</f>
        <v>4</v>
      </c>
      <c r="BA147" s="40">
        <f>SUM(H147,P147,AF147,AN147,)</f>
        <v>3</v>
      </c>
      <c r="BB147" s="41" t="s">
        <v>20</v>
      </c>
      <c r="BC147" s="42">
        <f>SUM(J147,R147,AH147,AP147)</f>
        <v>6</v>
      </c>
      <c r="BD147" s="43">
        <f>SUM(K147:O147,S147:W147,AI147:AM147,AQ147:AU147,)</f>
        <v>54</v>
      </c>
      <c r="BE147" s="44" t="s">
        <v>20</v>
      </c>
      <c r="BF147" s="45">
        <f>SUM(K148:O148,S148:W148,AI148:AM148,AQ148:AU148)</f>
        <v>84</v>
      </c>
      <c r="BG147" s="334">
        <v>3</v>
      </c>
      <c r="BH147" s="455">
        <f>IF(AZ147&lt;&gt;0,RANK(AZ147,AZ143:AZ150),"")</f>
        <v>3</v>
      </c>
      <c r="BI147" s="25">
        <v>171</v>
      </c>
      <c r="BJ147" s="26">
        <v>5</v>
      </c>
      <c r="BK147" s="26" t="str">
        <f t="shared" si="88"/>
        <v>1-4</v>
      </c>
      <c r="BL147" s="26" t="str">
        <f t="shared" si="89"/>
        <v xml:space="preserve">stół </v>
      </c>
      <c r="BM147" s="27">
        <f t="shared" si="91"/>
        <v>1</v>
      </c>
      <c r="BN147" s="26" t="str">
        <f t="shared" si="92"/>
        <v>GÓRECZNY Szczepan</v>
      </c>
      <c r="BO147" s="27">
        <f t="shared" si="90"/>
        <v>4</v>
      </c>
      <c r="BP147" s="26" t="str">
        <f t="shared" si="93"/>
        <v>STARZ Andrzej</v>
      </c>
      <c r="BQ147" s="25">
        <v>12</v>
      </c>
      <c r="BR147" s="26" t="str">
        <f t="shared" si="94"/>
        <v>grupa L</v>
      </c>
      <c r="BS147" s="26">
        <v>5</v>
      </c>
      <c r="BT147" s="26"/>
      <c r="BU147" s="76" t="str">
        <f>BT145</f>
        <v>NOWAK Marek</v>
      </c>
    </row>
    <row r="148" spans="1:75" ht="17.399999999999999" customHeight="1" thickBot="1">
      <c r="A148" s="13"/>
      <c r="B148" s="30">
        <v>2</v>
      </c>
      <c r="C148" s="31" t="s">
        <v>19</v>
      </c>
      <c r="D148" s="46">
        <v>3</v>
      </c>
      <c r="E148" s="77">
        <v>36</v>
      </c>
      <c r="F148" s="337" t="str">
        <f>IF(E148="","",VLOOKUP(F147,[2]lista_te!$D$8:$G$61,4,FALSE))</f>
        <v>Tarnobrzeg</v>
      </c>
      <c r="G148" s="453"/>
      <c r="H148" s="388"/>
      <c r="I148" s="389"/>
      <c r="J148" s="390"/>
      <c r="K148" s="53">
        <f>IF(AA143="","",AA143)</f>
        <v>11</v>
      </c>
      <c r="L148" s="53">
        <f>IF(AB143="","",AB143)</f>
        <v>11</v>
      </c>
      <c r="M148" s="53">
        <f>IF(AC143="","",AC143)</f>
        <v>11</v>
      </c>
      <c r="N148" s="53" t="str">
        <f>IF(AD143="","",AD143)</f>
        <v/>
      </c>
      <c r="O148" s="54" t="str">
        <f>IF(AE143="","",AE143)</f>
        <v/>
      </c>
      <c r="P148" s="391"/>
      <c r="Q148" s="382"/>
      <c r="R148" s="383"/>
      <c r="S148" s="38">
        <f>IF(AA145="","",AA145)</f>
        <v>11</v>
      </c>
      <c r="T148" s="38">
        <f>IF(AB145="","",AB145)</f>
        <v>11</v>
      </c>
      <c r="U148" s="38">
        <f>IF(AC145="","",AC145)</f>
        <v>11</v>
      </c>
      <c r="V148" s="38" t="str">
        <f>IF(AD145="","",AD145)</f>
        <v/>
      </c>
      <c r="W148" s="38" t="str">
        <f>IF(AE145="","",AE145)</f>
        <v/>
      </c>
      <c r="X148" s="397"/>
      <c r="Y148" s="397"/>
      <c r="Z148" s="397"/>
      <c r="AA148" s="397"/>
      <c r="AB148" s="397"/>
      <c r="AC148" s="397"/>
      <c r="AD148" s="397"/>
      <c r="AE148" s="397"/>
      <c r="AF148" s="379"/>
      <c r="AG148" s="380"/>
      <c r="AH148" s="387"/>
      <c r="AI148" s="33">
        <v>10</v>
      </c>
      <c r="AJ148" s="33">
        <v>2</v>
      </c>
      <c r="AK148" s="33">
        <v>6</v>
      </c>
      <c r="AL148" s="33"/>
      <c r="AM148" s="33"/>
      <c r="AN148" s="379"/>
      <c r="AO148" s="380"/>
      <c r="AP148" s="381"/>
      <c r="AQ148" s="33"/>
      <c r="AR148" s="33"/>
      <c r="AS148" s="33"/>
      <c r="AT148" s="33"/>
      <c r="AU148" s="39"/>
      <c r="AV148" s="348"/>
      <c r="AW148" s="350"/>
      <c r="AX148" s="350"/>
      <c r="AY148" s="330"/>
      <c r="AZ148" s="332"/>
      <c r="BA148" s="376">
        <f>IF(BC147=0,"-",BA147/BC147)</f>
        <v>0.5</v>
      </c>
      <c r="BB148" s="377"/>
      <c r="BC148" s="378"/>
      <c r="BD148" s="377">
        <f>IF(BF147=0,"-",BD147/BF147)</f>
        <v>0.6428571428571429</v>
      </c>
      <c r="BE148" s="377"/>
      <c r="BF148" s="377"/>
      <c r="BG148" s="334"/>
      <c r="BH148" s="455"/>
      <c r="BI148" s="25">
        <v>172</v>
      </c>
      <c r="BJ148" s="26">
        <v>6</v>
      </c>
      <c r="BK148" s="56" t="str">
        <f t="shared" si="88"/>
        <v>2-3</v>
      </c>
      <c r="BL148" s="56" t="str">
        <f t="shared" si="89"/>
        <v xml:space="preserve">stół </v>
      </c>
      <c r="BM148" s="98">
        <f t="shared" si="91"/>
        <v>2</v>
      </c>
      <c r="BN148" s="26" t="str">
        <f>VLOOKUP(BM148,$BS$143:$BT$147,2,FALSE)</f>
        <v>JEŻ Grzegorz</v>
      </c>
      <c r="BO148" s="98">
        <f t="shared" si="90"/>
        <v>3</v>
      </c>
      <c r="BP148" s="26" t="str">
        <f t="shared" si="93"/>
        <v>NOWAK Marek</v>
      </c>
      <c r="BQ148" s="25">
        <v>12</v>
      </c>
      <c r="BR148" s="26" t="str">
        <f t="shared" si="94"/>
        <v>grupa L</v>
      </c>
      <c r="BS148" s="56"/>
      <c r="BT148" s="56"/>
      <c r="BU148" s="76" t="str">
        <f>BT146</f>
        <v>STARZ Andrzej</v>
      </c>
    </row>
    <row r="149" spans="1:75" ht="17.399999999999999" customHeight="1">
      <c r="A149" s="79"/>
      <c r="B149" s="30"/>
      <c r="C149" s="31"/>
      <c r="D149" s="46"/>
      <c r="E149" s="78">
        <v>4</v>
      </c>
      <c r="F149" s="369" t="str">
        <f>IF(E150="","",VLOOKUP(E150,[2]lista_te!$B$8:$D$61,3,FALSE))</f>
        <v>STARZ Andrzej</v>
      </c>
      <c r="G149" s="454"/>
      <c r="H149" s="371">
        <f>IF(AH143="","",AH143)</f>
        <v>0</v>
      </c>
      <c r="I149" s="352" t="s">
        <v>20</v>
      </c>
      <c r="J149" s="354">
        <f>IF(AF143="","",AF143)</f>
        <v>3</v>
      </c>
      <c r="K149" s="38">
        <f>IF(AI144="","",AI144)</f>
        <v>0</v>
      </c>
      <c r="L149" s="38">
        <f>IF(AJ144="","",AJ144)</f>
        <v>0</v>
      </c>
      <c r="M149" s="38">
        <f>IF(AK144="","",AK144)</f>
        <v>1</v>
      </c>
      <c r="N149" s="38" t="str">
        <f>IF(AL144="","",AL144)</f>
        <v/>
      </c>
      <c r="O149" s="38" t="str">
        <f>IF(AM144="","",AM144)</f>
        <v/>
      </c>
      <c r="P149" s="356">
        <f>IF(AH145="","",AH145)</f>
        <v>0</v>
      </c>
      <c r="Q149" s="352" t="s">
        <v>20</v>
      </c>
      <c r="R149" s="354">
        <f>IF(AF145="","",AF145)</f>
        <v>3</v>
      </c>
      <c r="S149" s="38">
        <f>IF(AI146="","",AI146)</f>
        <v>4</v>
      </c>
      <c r="T149" s="38">
        <f>IF(AJ146="","",AJ146)</f>
        <v>2</v>
      </c>
      <c r="U149" s="38">
        <f>IF(AK146="","",AK146)</f>
        <v>2</v>
      </c>
      <c r="V149" s="38" t="str">
        <f>IF(AL146="","",AL146)</f>
        <v/>
      </c>
      <c r="W149" s="38" t="str">
        <f>IF(AM146="","",AM146)</f>
        <v/>
      </c>
      <c r="X149" s="356">
        <f>IF(AH147="","",AH147)</f>
        <v>0</v>
      </c>
      <c r="Y149" s="352" t="s">
        <v>20</v>
      </c>
      <c r="Z149" s="358">
        <f>IF(AF147="","",AF147)</f>
        <v>3</v>
      </c>
      <c r="AA149" s="38">
        <f>IF(AI148="","",AI148)</f>
        <v>10</v>
      </c>
      <c r="AB149" s="38">
        <f>IF(AJ148="","",AJ148)</f>
        <v>2</v>
      </c>
      <c r="AC149" s="38">
        <f>IF(AK148="","",AK148)</f>
        <v>6</v>
      </c>
      <c r="AD149" s="38" t="str">
        <f>IF(AL148="","",AL148)</f>
        <v/>
      </c>
      <c r="AE149" s="38" t="str">
        <f>IF(AM148="","",AM148)</f>
        <v/>
      </c>
      <c r="AF149" s="360"/>
      <c r="AG149" s="361"/>
      <c r="AH149" s="361"/>
      <c r="AI149" s="362"/>
      <c r="AJ149" s="362"/>
      <c r="AK149" s="362"/>
      <c r="AL149" s="362"/>
      <c r="AM149" s="363"/>
      <c r="AN149" s="342"/>
      <c r="AO149" s="344" t="s">
        <v>20</v>
      </c>
      <c r="AP149" s="346"/>
      <c r="AQ149" s="33"/>
      <c r="AR149" s="33"/>
      <c r="AS149" s="33"/>
      <c r="AT149" s="33"/>
      <c r="AU149" s="39"/>
      <c r="AV149" s="348">
        <f>IF(H149="",0,IF(H149=3,2,1))</f>
        <v>1</v>
      </c>
      <c r="AW149" s="350">
        <f>IF(P149="",0,IF(P149=3,2,1))</f>
        <v>1</v>
      </c>
      <c r="AX149" s="350">
        <f>IF(X149="",0,IF(X149=3,2,1))</f>
        <v>1</v>
      </c>
      <c r="AY149" s="330">
        <f>IF(AN149="",0,IF(AN149=3,2,1))</f>
        <v>0</v>
      </c>
      <c r="AZ149" s="332">
        <f>SUM(AV149:AY150)</f>
        <v>3</v>
      </c>
      <c r="BA149" s="40">
        <f>SUM(H149,P149,X149,AN149)</f>
        <v>0</v>
      </c>
      <c r="BB149" s="41" t="s">
        <v>20</v>
      </c>
      <c r="BC149" s="42">
        <f>SUM(J149,R149,Z149,AP149)</f>
        <v>9</v>
      </c>
      <c r="BD149" s="43">
        <f>SUM(K149:O149,S149:W149,AA149:AE149,AQ149:AU149)</f>
        <v>27</v>
      </c>
      <c r="BE149" s="44" t="s">
        <v>20</v>
      </c>
      <c r="BF149" s="45">
        <f>SUM(K150:O150,S150:W150,AA150:AE150,AQ150:AU150)</f>
        <v>100</v>
      </c>
      <c r="BG149" s="334">
        <v>4</v>
      </c>
      <c r="BH149" s="452">
        <f>IF(AZ149&lt;&gt;0,RANK(AZ149,AZ143:AZ150),"")</f>
        <v>4</v>
      </c>
      <c r="BI149" s="58"/>
      <c r="BJ149" s="59"/>
      <c r="BK149" s="59"/>
      <c r="BL149" s="59"/>
      <c r="BM149" s="60"/>
      <c r="BN149" s="59"/>
      <c r="BO149" s="60"/>
      <c r="BP149" s="59"/>
      <c r="BQ149" s="61"/>
      <c r="BR149" s="59"/>
      <c r="BS149" s="59"/>
      <c r="BT149" s="59"/>
    </row>
    <row r="150" spans="1:75" ht="17.399999999999999" customHeight="1" thickBot="1">
      <c r="A150" s="80"/>
      <c r="B150" s="62"/>
      <c r="C150" s="63"/>
      <c r="D150" s="64"/>
      <c r="E150" s="81">
        <v>37</v>
      </c>
      <c r="F150" s="337" t="str">
        <f>IF(E150="","",VLOOKUP(F149,[2]lista_te!$D$8:$G$61,4,FALSE))</f>
        <v>Tarnobrzeg</v>
      </c>
      <c r="G150" s="453"/>
      <c r="H150" s="372"/>
      <c r="I150" s="353"/>
      <c r="J150" s="355"/>
      <c r="K150" s="65">
        <f>IF(AI143="","",AI143)</f>
        <v>11</v>
      </c>
      <c r="L150" s="65">
        <f>IF(AJ143="","",AJ143)</f>
        <v>11</v>
      </c>
      <c r="M150" s="65">
        <f>IF(AK143="","",AK143)</f>
        <v>11</v>
      </c>
      <c r="N150" s="65" t="str">
        <f>IF(AL143="","",AL143)</f>
        <v/>
      </c>
      <c r="O150" s="65" t="str">
        <f>IF(AM143="","",AM143)</f>
        <v/>
      </c>
      <c r="P150" s="357"/>
      <c r="Q150" s="353"/>
      <c r="R150" s="355"/>
      <c r="S150" s="65">
        <f>IF(AI145="","",AI145)</f>
        <v>11</v>
      </c>
      <c r="T150" s="65">
        <f>IF(AJ145="","",AJ145)</f>
        <v>11</v>
      </c>
      <c r="U150" s="65">
        <f>IF(AK145="","",AK145)</f>
        <v>11</v>
      </c>
      <c r="V150" s="65" t="str">
        <f>IF(AL145="","",AL145)</f>
        <v/>
      </c>
      <c r="W150" s="65" t="str">
        <f>IF(AM145="","",AM145)</f>
        <v/>
      </c>
      <c r="X150" s="357"/>
      <c r="Y150" s="353"/>
      <c r="Z150" s="359"/>
      <c r="AA150" s="65">
        <f>IF(AI147="","",AI147)</f>
        <v>12</v>
      </c>
      <c r="AB150" s="65">
        <f>IF(AJ147="","",AJ147)</f>
        <v>11</v>
      </c>
      <c r="AC150" s="65">
        <f>IF(AK147="","",AK147)</f>
        <v>11</v>
      </c>
      <c r="AD150" s="65" t="str">
        <f>IF(AL147="","",AL147)</f>
        <v/>
      </c>
      <c r="AE150" s="65" t="str">
        <f>IF(AM147="","",AM147)</f>
        <v/>
      </c>
      <c r="AF150" s="364"/>
      <c r="AG150" s="365"/>
      <c r="AH150" s="365"/>
      <c r="AI150" s="365"/>
      <c r="AJ150" s="365"/>
      <c r="AK150" s="365"/>
      <c r="AL150" s="365"/>
      <c r="AM150" s="366"/>
      <c r="AN150" s="343"/>
      <c r="AO150" s="345"/>
      <c r="AP150" s="347"/>
      <c r="AQ150" s="66"/>
      <c r="AR150" s="66"/>
      <c r="AS150" s="66"/>
      <c r="AT150" s="66"/>
      <c r="AU150" s="67"/>
      <c r="AV150" s="349"/>
      <c r="AW150" s="351"/>
      <c r="AX150" s="351"/>
      <c r="AY150" s="331"/>
      <c r="AZ150" s="333"/>
      <c r="BA150" s="339">
        <f>IF(BC149=0,"-",BA149/BC149)</f>
        <v>0</v>
      </c>
      <c r="BB150" s="340"/>
      <c r="BC150" s="341"/>
      <c r="BD150" s="340">
        <f>IF(BF149=0,"-",BD149/BF149)</f>
        <v>0.27</v>
      </c>
      <c r="BE150" s="340"/>
      <c r="BF150" s="340"/>
      <c r="BG150" s="335"/>
      <c r="BH150" s="452"/>
      <c r="BI150" s="68"/>
      <c r="BJ150" s="69"/>
      <c r="BK150" s="69"/>
      <c r="BL150" s="69"/>
      <c r="BM150" s="70"/>
      <c r="BN150" s="69"/>
      <c r="BO150" s="70"/>
      <c r="BP150" s="69"/>
      <c r="BQ150" s="71"/>
      <c r="BR150" s="69"/>
      <c r="BS150" s="69"/>
      <c r="BT150" s="69"/>
    </row>
    <row r="151" spans="1:75" ht="17.399999999999999" customHeight="1">
      <c r="A151" s="99"/>
      <c r="B151" s="103"/>
      <c r="C151" s="104"/>
      <c r="D151" s="105"/>
      <c r="E151" s="106"/>
      <c r="F151" s="107"/>
      <c r="G151" s="108"/>
      <c r="H151" s="47"/>
      <c r="I151" s="48"/>
      <c r="J151" s="49"/>
      <c r="K151" s="109"/>
      <c r="L151" s="109"/>
      <c r="M151" s="109"/>
      <c r="N151" s="109"/>
      <c r="O151" s="109"/>
      <c r="P151" s="47"/>
      <c r="Q151" s="48"/>
      <c r="R151" s="49"/>
      <c r="S151" s="109"/>
      <c r="T151" s="109"/>
      <c r="U151" s="109"/>
      <c r="V151" s="109"/>
      <c r="W151" s="109"/>
      <c r="X151" s="47"/>
      <c r="Y151" s="48"/>
      <c r="Z151" s="49"/>
      <c r="AA151" s="109"/>
      <c r="AB151" s="109"/>
      <c r="AC151" s="109"/>
      <c r="AD151" s="109"/>
      <c r="AE151" s="109"/>
      <c r="AF151" s="110"/>
      <c r="AG151" s="110"/>
      <c r="AH151" s="110"/>
      <c r="AI151" s="110"/>
      <c r="AJ151" s="110"/>
      <c r="AK151" s="110"/>
      <c r="AL151" s="110"/>
      <c r="AM151" s="110"/>
      <c r="AN151" s="111"/>
      <c r="AO151" s="34"/>
      <c r="AP151" s="35"/>
      <c r="AQ151" s="112"/>
      <c r="AR151" s="112"/>
      <c r="AS151" s="112"/>
      <c r="AT151" s="112"/>
      <c r="AU151" s="112"/>
      <c r="AV151" s="113"/>
      <c r="AW151" s="113"/>
      <c r="AX151" s="113"/>
      <c r="AY151" s="113"/>
      <c r="AZ151" s="114"/>
      <c r="BA151" s="115"/>
      <c r="BB151" s="115"/>
      <c r="BC151" s="115"/>
      <c r="BD151" s="115"/>
      <c r="BE151" s="115"/>
      <c r="BF151" s="115"/>
      <c r="BG151" s="116"/>
      <c r="BH151" s="117"/>
      <c r="BI151" s="69"/>
      <c r="BJ151" s="69"/>
      <c r="BK151" s="69"/>
      <c r="BL151" s="69"/>
      <c r="BM151" s="70"/>
      <c r="BN151" s="69"/>
      <c r="BO151" s="70"/>
      <c r="BP151" s="69"/>
      <c r="BQ151" s="71"/>
      <c r="BR151" s="69"/>
      <c r="BS151" s="69"/>
      <c r="BT151" s="69"/>
    </row>
    <row r="152" spans="1:75" ht="17.399999999999999" customHeight="1">
      <c r="A152" s="99"/>
      <c r="B152" s="103"/>
      <c r="C152" s="104"/>
      <c r="D152" s="105"/>
      <c r="E152" s="106"/>
      <c r="F152" s="107"/>
      <c r="G152" s="108"/>
      <c r="H152" s="47"/>
      <c r="I152" s="48"/>
      <c r="J152" s="49"/>
      <c r="K152" s="109"/>
      <c r="L152" s="109"/>
      <c r="M152" s="109"/>
      <c r="N152" s="109"/>
      <c r="O152" s="109"/>
      <c r="P152" s="47"/>
      <c r="Q152" s="48"/>
      <c r="R152" s="49"/>
      <c r="S152" s="109"/>
      <c r="T152" s="109"/>
      <c r="U152" s="109"/>
      <c r="V152" s="109"/>
      <c r="W152" s="109"/>
      <c r="X152" s="47"/>
      <c r="Y152" s="48"/>
      <c r="Z152" s="49"/>
      <c r="AA152" s="109"/>
      <c r="AB152" s="109"/>
      <c r="AC152" s="109"/>
      <c r="AD152" s="109"/>
      <c r="AE152" s="109"/>
      <c r="AF152" s="110"/>
      <c r="AG152" s="110"/>
      <c r="AH152" s="110"/>
      <c r="AI152" s="110"/>
      <c r="AJ152" s="110"/>
      <c r="AK152" s="110"/>
      <c r="AL152" s="110"/>
      <c r="AM152" s="110"/>
      <c r="AN152" s="111"/>
      <c r="AO152" s="34"/>
      <c r="AP152" s="35"/>
      <c r="AQ152" s="112"/>
      <c r="AR152" s="112"/>
      <c r="AS152" s="112"/>
      <c r="AT152" s="112"/>
      <c r="AU152" s="112"/>
      <c r="AV152" s="113"/>
      <c r="AW152" s="113"/>
      <c r="AX152" s="113"/>
      <c r="AY152" s="113"/>
      <c r="AZ152" s="114"/>
      <c r="BA152" s="115"/>
      <c r="BB152" s="115"/>
      <c r="BC152" s="115"/>
      <c r="BD152" s="115"/>
      <c r="BE152" s="115"/>
      <c r="BF152" s="115"/>
      <c r="BG152" s="116"/>
      <c r="BH152" s="117"/>
      <c r="BI152" s="69"/>
      <c r="BJ152" s="69"/>
      <c r="BK152" s="69"/>
      <c r="BL152" s="69"/>
      <c r="BM152" s="70"/>
      <c r="BN152" s="69"/>
      <c r="BO152" s="70"/>
      <c r="BP152" s="69"/>
      <c r="BQ152" s="71"/>
      <c r="BR152" s="69"/>
      <c r="BS152" s="69"/>
      <c r="BT152" s="69"/>
    </row>
    <row r="153" spans="1:75" ht="17.399999999999999" customHeight="1">
      <c r="A153" s="99"/>
      <c r="B153" s="103"/>
      <c r="C153" s="104"/>
      <c r="D153" s="105"/>
      <c r="E153" s="106"/>
      <c r="F153" s="107"/>
      <c r="G153" s="108"/>
      <c r="H153" s="47"/>
      <c r="I153" s="48"/>
      <c r="J153" s="49"/>
      <c r="K153" s="109"/>
      <c r="L153" s="109"/>
      <c r="M153" s="109"/>
      <c r="N153" s="109"/>
      <c r="O153" s="109"/>
      <c r="P153" s="47"/>
      <c r="Q153" s="48"/>
      <c r="R153" s="49"/>
      <c r="S153" s="109"/>
      <c r="T153" s="109"/>
      <c r="U153" s="109"/>
      <c r="V153" s="109"/>
      <c r="W153" s="109"/>
      <c r="X153" s="47"/>
      <c r="Y153" s="48"/>
      <c r="Z153" s="49"/>
      <c r="AA153" s="109"/>
      <c r="AB153" s="109"/>
      <c r="AC153" s="109"/>
      <c r="AD153" s="109"/>
      <c r="AE153" s="109"/>
      <c r="AF153" s="110"/>
      <c r="AG153" s="110"/>
      <c r="AH153" s="110"/>
      <c r="AI153" s="110"/>
      <c r="AJ153" s="110"/>
      <c r="AK153" s="110"/>
      <c r="AL153" s="110"/>
      <c r="AM153" s="110"/>
      <c r="AN153" s="111"/>
      <c r="AO153" s="34"/>
      <c r="AP153" s="35"/>
      <c r="AQ153" s="112"/>
      <c r="AR153" s="112"/>
      <c r="AS153" s="112"/>
      <c r="AT153" s="112"/>
      <c r="AU153" s="112"/>
      <c r="AV153" s="113"/>
      <c r="AW153" s="113"/>
      <c r="AX153" s="113"/>
      <c r="AY153" s="113"/>
      <c r="AZ153" s="114"/>
      <c r="BA153" s="115"/>
      <c r="BB153" s="115"/>
      <c r="BC153" s="115"/>
      <c r="BD153" s="115"/>
      <c r="BE153" s="115"/>
      <c r="BF153" s="115"/>
      <c r="BG153" s="116"/>
      <c r="BH153" s="117"/>
      <c r="BI153" s="69"/>
      <c r="BJ153" s="69"/>
      <c r="BK153" s="69"/>
      <c r="BL153" s="69"/>
      <c r="BM153" s="70"/>
      <c r="BN153" s="69"/>
      <c r="BO153" s="70"/>
      <c r="BP153" s="69"/>
      <c r="BQ153" s="71"/>
      <c r="BR153" s="69"/>
      <c r="BS153" s="69"/>
      <c r="BT153" s="69"/>
    </row>
    <row r="154" spans="1:75" ht="17.399999999999999" customHeight="1">
      <c r="A154" s="99"/>
      <c r="B154" s="103"/>
      <c r="C154" s="104"/>
      <c r="D154" s="105"/>
      <c r="E154" s="106"/>
      <c r="F154" s="107"/>
      <c r="G154" s="108"/>
      <c r="H154" s="47"/>
      <c r="I154" s="48"/>
      <c r="J154" s="49"/>
      <c r="K154" s="109"/>
      <c r="L154" s="109"/>
      <c r="M154" s="109"/>
      <c r="N154" s="109"/>
      <c r="O154" s="109"/>
      <c r="P154" s="47"/>
      <c r="Q154" s="48"/>
      <c r="R154" s="49"/>
      <c r="S154" s="109"/>
      <c r="T154" s="109"/>
      <c r="U154" s="109"/>
      <c r="V154" s="109"/>
      <c r="W154" s="109"/>
      <c r="X154" s="47"/>
      <c r="Y154" s="48"/>
      <c r="Z154" s="49"/>
      <c r="AA154" s="109"/>
      <c r="AB154" s="109"/>
      <c r="AC154" s="109"/>
      <c r="AD154" s="109"/>
      <c r="AE154" s="109"/>
      <c r="AF154" s="110"/>
      <c r="AG154" s="110"/>
      <c r="AH154" s="110"/>
      <c r="AI154" s="110"/>
      <c r="AJ154" s="110"/>
      <c r="AK154" s="110"/>
      <c r="AL154" s="110"/>
      <c r="AM154" s="110"/>
      <c r="AN154" s="111"/>
      <c r="AO154" s="34"/>
      <c r="AP154" s="35"/>
      <c r="AQ154" s="112"/>
      <c r="AR154" s="112"/>
      <c r="AS154" s="112"/>
      <c r="AT154" s="112"/>
      <c r="AU154" s="112"/>
      <c r="AV154" s="113"/>
      <c r="AW154" s="113"/>
      <c r="AX154" s="113"/>
      <c r="AY154" s="113"/>
      <c r="AZ154" s="114"/>
      <c r="BA154" s="115"/>
      <c r="BB154" s="115"/>
      <c r="BC154" s="115"/>
      <c r="BD154" s="115"/>
      <c r="BE154" s="115"/>
      <c r="BF154" s="115"/>
      <c r="BG154" s="116"/>
      <c r="BH154" s="117"/>
      <c r="BI154" s="69"/>
      <c r="BJ154" s="69"/>
      <c r="BK154" s="69"/>
      <c r="BL154" s="69"/>
      <c r="BM154" s="70"/>
      <c r="BN154" s="69"/>
      <c r="BO154" s="70"/>
      <c r="BP154" s="69"/>
      <c r="BQ154" s="71"/>
      <c r="BR154" s="69"/>
      <c r="BS154" s="69"/>
      <c r="BT154" s="69"/>
    </row>
    <row r="155" spans="1:75" ht="17.399999999999999" customHeight="1">
      <c r="A155" s="99"/>
      <c r="B155" s="103"/>
      <c r="C155" s="104"/>
      <c r="D155" s="105"/>
      <c r="E155" s="106"/>
      <c r="F155" s="107"/>
      <c r="G155" s="108"/>
      <c r="H155" s="47"/>
      <c r="I155" s="48"/>
      <c r="J155" s="49"/>
      <c r="K155" s="109"/>
      <c r="L155" s="109"/>
      <c r="M155" s="109"/>
      <c r="N155" s="109"/>
      <c r="O155" s="109"/>
      <c r="P155" s="47"/>
      <c r="Q155" s="48"/>
      <c r="R155" s="49"/>
      <c r="S155" s="109"/>
      <c r="T155" s="109"/>
      <c r="U155" s="109"/>
      <c r="V155" s="109"/>
      <c r="W155" s="109"/>
      <c r="X155" s="47"/>
      <c r="Y155" s="48"/>
      <c r="Z155" s="49"/>
      <c r="AA155" s="109"/>
      <c r="AB155" s="109"/>
      <c r="AC155" s="109"/>
      <c r="AD155" s="109"/>
      <c r="AE155" s="109"/>
      <c r="AF155" s="110"/>
      <c r="AG155" s="110"/>
      <c r="AH155" s="110"/>
      <c r="AI155" s="110"/>
      <c r="AJ155" s="110"/>
      <c r="AK155" s="110"/>
      <c r="AL155" s="110"/>
      <c r="AM155" s="110"/>
      <c r="AN155" s="111"/>
      <c r="AO155" s="34"/>
      <c r="AP155" s="35"/>
      <c r="AQ155" s="112"/>
      <c r="AR155" s="112"/>
      <c r="AS155" s="112"/>
      <c r="AT155" s="112"/>
      <c r="AU155" s="112"/>
      <c r="AV155" s="113"/>
      <c r="AW155" s="113"/>
      <c r="AX155" s="113"/>
      <c r="AY155" s="113"/>
      <c r="AZ155" s="114"/>
      <c r="BA155" s="115"/>
      <c r="BB155" s="115"/>
      <c r="BC155" s="115"/>
      <c r="BD155" s="115"/>
      <c r="BE155" s="115"/>
      <c r="BF155" s="115"/>
      <c r="BG155" s="116"/>
      <c r="BH155" s="117"/>
      <c r="BI155" s="69"/>
      <c r="BJ155" s="69"/>
      <c r="BK155" s="69"/>
      <c r="BL155" s="69"/>
      <c r="BM155" s="70"/>
      <c r="BN155" s="69"/>
      <c r="BO155" s="70"/>
      <c r="BP155" s="69"/>
      <c r="BQ155" s="71"/>
      <c r="BR155" s="69"/>
      <c r="BS155" s="69"/>
      <c r="BT155" s="69"/>
    </row>
    <row r="156" spans="1:75" ht="17.399999999999999" customHeight="1">
      <c r="A156" s="99"/>
      <c r="B156" s="103"/>
      <c r="C156" s="104"/>
      <c r="D156" s="105"/>
      <c r="E156" s="106"/>
      <c r="F156" s="107"/>
      <c r="G156" s="108"/>
      <c r="H156" s="47"/>
      <c r="I156" s="48"/>
      <c r="J156" s="49"/>
      <c r="K156" s="109"/>
      <c r="L156" s="109"/>
      <c r="M156" s="109"/>
      <c r="N156" s="109"/>
      <c r="O156" s="109"/>
      <c r="P156" s="47"/>
      <c r="Q156" s="48"/>
      <c r="R156" s="49"/>
      <c r="S156" s="109"/>
      <c r="T156" s="109"/>
      <c r="U156" s="109"/>
      <c r="V156" s="109"/>
      <c r="W156" s="109"/>
      <c r="X156" s="47"/>
      <c r="Y156" s="48"/>
      <c r="Z156" s="49"/>
      <c r="AA156" s="109"/>
      <c r="AB156" s="109"/>
      <c r="AC156" s="109"/>
      <c r="AD156" s="109"/>
      <c r="AE156" s="109"/>
      <c r="AF156" s="110"/>
      <c r="AG156" s="110"/>
      <c r="AH156" s="110"/>
      <c r="AI156" s="110"/>
      <c r="AJ156" s="110"/>
      <c r="AK156" s="110"/>
      <c r="AL156" s="110"/>
      <c r="AM156" s="110"/>
      <c r="AN156" s="111"/>
      <c r="AO156" s="34"/>
      <c r="AP156" s="35"/>
      <c r="AQ156" s="112"/>
      <c r="AR156" s="112"/>
      <c r="AS156" s="112"/>
      <c r="AT156" s="112"/>
      <c r="AU156" s="112"/>
      <c r="AV156" s="113"/>
      <c r="AW156" s="113"/>
      <c r="AX156" s="113"/>
      <c r="AY156" s="113"/>
      <c r="AZ156" s="114"/>
      <c r="BA156" s="115"/>
      <c r="BB156" s="115"/>
      <c r="BC156" s="115"/>
      <c r="BD156" s="115"/>
      <c r="BE156" s="115"/>
      <c r="BF156" s="115"/>
      <c r="BG156" s="116"/>
      <c r="BH156" s="117"/>
      <c r="BI156" s="69"/>
      <c r="BJ156" s="69"/>
      <c r="BK156" s="69"/>
      <c r="BL156" s="69"/>
      <c r="BM156" s="70"/>
      <c r="BN156" s="69"/>
      <c r="BO156" s="70"/>
      <c r="BP156" s="69"/>
      <c r="BQ156" s="71"/>
      <c r="BR156" s="69"/>
      <c r="BS156" s="69"/>
      <c r="BT156" s="69"/>
    </row>
    <row r="157" spans="1:75" ht="17.399999999999999" customHeight="1">
      <c r="A157" s="99"/>
      <c r="B157" s="103"/>
      <c r="C157" s="104"/>
      <c r="D157" s="105"/>
      <c r="E157" s="106"/>
      <c r="F157" s="107"/>
      <c r="G157" s="108"/>
      <c r="H157" s="47"/>
      <c r="I157" s="48"/>
      <c r="J157" s="49"/>
      <c r="K157" s="109"/>
      <c r="L157" s="109"/>
      <c r="M157" s="109"/>
      <c r="N157" s="109"/>
      <c r="O157" s="109"/>
      <c r="P157" s="47"/>
      <c r="Q157" s="48"/>
      <c r="R157" s="49"/>
      <c r="S157" s="109"/>
      <c r="T157" s="109"/>
      <c r="U157" s="109"/>
      <c r="V157" s="109"/>
      <c r="W157" s="109"/>
      <c r="X157" s="47"/>
      <c r="Y157" s="48"/>
      <c r="Z157" s="49"/>
      <c r="AA157" s="109"/>
      <c r="AB157" s="109"/>
      <c r="AC157" s="109"/>
      <c r="AD157" s="109"/>
      <c r="AE157" s="109"/>
      <c r="AF157" s="110"/>
      <c r="AG157" s="110"/>
      <c r="AH157" s="110"/>
      <c r="AI157" s="110"/>
      <c r="AJ157" s="110"/>
      <c r="AK157" s="110"/>
      <c r="AL157" s="110"/>
      <c r="AM157" s="110"/>
      <c r="AN157" s="111"/>
      <c r="AO157" s="34"/>
      <c r="AP157" s="35"/>
      <c r="AQ157" s="112"/>
      <c r="AR157" s="112"/>
      <c r="AS157" s="112"/>
      <c r="AT157" s="112"/>
      <c r="AU157" s="112"/>
      <c r="AV157" s="113"/>
      <c r="AW157" s="113"/>
      <c r="AX157" s="113"/>
      <c r="AY157" s="113"/>
      <c r="AZ157" s="114"/>
      <c r="BA157" s="115"/>
      <c r="BB157" s="115"/>
      <c r="BC157" s="115"/>
      <c r="BD157" s="115"/>
      <c r="BE157" s="115"/>
      <c r="BF157" s="115"/>
      <c r="BG157" s="116"/>
      <c r="BH157" s="117"/>
      <c r="BI157" s="69"/>
      <c r="BJ157" s="69"/>
      <c r="BK157" s="69"/>
      <c r="BL157" s="69"/>
      <c r="BM157" s="70"/>
      <c r="BN157" s="69"/>
      <c r="BO157" s="70"/>
      <c r="BP157" s="69"/>
      <c r="BQ157" s="71"/>
      <c r="BR157" s="69"/>
      <c r="BS157" s="69"/>
      <c r="BT157" s="69"/>
    </row>
    <row r="158" spans="1:75" ht="17.399999999999999" customHeight="1">
      <c r="A158" s="99"/>
      <c r="B158" s="103"/>
      <c r="C158" s="104"/>
      <c r="D158" s="105"/>
      <c r="E158" s="106"/>
      <c r="F158" s="107"/>
      <c r="G158" s="108"/>
      <c r="H158" s="47"/>
      <c r="I158" s="48"/>
      <c r="J158" s="49"/>
      <c r="K158" s="109"/>
      <c r="L158" s="109"/>
      <c r="M158" s="109"/>
      <c r="N158" s="109"/>
      <c r="O158" s="109"/>
      <c r="P158" s="47"/>
      <c r="Q158" s="48"/>
      <c r="R158" s="49"/>
      <c r="S158" s="109"/>
      <c r="T158" s="109"/>
      <c r="U158" s="109"/>
      <c r="V158" s="109"/>
      <c r="W158" s="109"/>
      <c r="X158" s="47"/>
      <c r="Y158" s="48"/>
      <c r="Z158" s="49"/>
      <c r="AA158" s="109"/>
      <c r="AB158" s="109"/>
      <c r="AC158" s="109"/>
      <c r="AD158" s="109"/>
      <c r="AE158" s="109"/>
      <c r="AF158" s="110"/>
      <c r="AG158" s="110"/>
      <c r="AH158" s="110"/>
      <c r="AI158" s="110"/>
      <c r="AJ158" s="110"/>
      <c r="AK158" s="110"/>
      <c r="AL158" s="110"/>
      <c r="AM158" s="110"/>
      <c r="AN158" s="111"/>
      <c r="AO158" s="34"/>
      <c r="AP158" s="35"/>
      <c r="AQ158" s="112"/>
      <c r="AR158" s="112"/>
      <c r="AS158" s="112"/>
      <c r="AT158" s="112"/>
      <c r="AU158" s="112"/>
      <c r="AV158" s="113"/>
      <c r="AW158" s="113"/>
      <c r="AX158" s="113"/>
      <c r="AY158" s="113"/>
      <c r="AZ158" s="114"/>
      <c r="BA158" s="115"/>
      <c r="BB158" s="115"/>
      <c r="BC158" s="115"/>
      <c r="BD158" s="115"/>
      <c r="BE158" s="115"/>
      <c r="BF158" s="115"/>
      <c r="BG158" s="116"/>
      <c r="BH158" s="117"/>
      <c r="BI158" s="69"/>
      <c r="BJ158" s="69"/>
      <c r="BK158" s="69"/>
      <c r="BL158" s="69"/>
      <c r="BM158" s="70"/>
      <c r="BN158" s="69"/>
      <c r="BO158" s="70"/>
      <c r="BP158" s="69"/>
      <c r="BQ158" s="71"/>
      <c r="BR158" s="69"/>
      <c r="BS158" s="69"/>
      <c r="BT158" s="69"/>
    </row>
    <row r="159" spans="1:75" ht="17.399999999999999" customHeight="1">
      <c r="A159" s="99"/>
      <c r="B159" s="103"/>
      <c r="C159" s="104"/>
      <c r="D159" s="105"/>
      <c r="E159" s="106"/>
      <c r="F159" s="107"/>
      <c r="G159" s="108"/>
      <c r="H159" s="47"/>
      <c r="I159" s="48"/>
      <c r="J159" s="49"/>
      <c r="K159" s="109"/>
      <c r="L159" s="109"/>
      <c r="M159" s="109"/>
      <c r="N159" s="109"/>
      <c r="O159" s="109"/>
      <c r="P159" s="47"/>
      <c r="Q159" s="48"/>
      <c r="R159" s="49"/>
      <c r="S159" s="109"/>
      <c r="T159" s="109"/>
      <c r="U159" s="109"/>
      <c r="V159" s="109"/>
      <c r="W159" s="109"/>
      <c r="X159" s="47"/>
      <c r="Y159" s="48"/>
      <c r="Z159" s="49"/>
      <c r="AA159" s="109"/>
      <c r="AB159" s="109"/>
      <c r="AC159" s="109"/>
      <c r="AD159" s="109"/>
      <c r="AE159" s="109"/>
      <c r="AF159" s="110"/>
      <c r="AG159" s="110"/>
      <c r="AH159" s="110"/>
      <c r="AI159" s="110"/>
      <c r="AJ159" s="110"/>
      <c r="AK159" s="110"/>
      <c r="AL159" s="110"/>
      <c r="AM159" s="110"/>
      <c r="AN159" s="111"/>
      <c r="AO159" s="34"/>
      <c r="AP159" s="35"/>
      <c r="AQ159" s="112"/>
      <c r="AR159" s="112"/>
      <c r="AS159" s="112"/>
      <c r="AT159" s="112"/>
      <c r="AU159" s="112"/>
      <c r="AV159" s="113"/>
      <c r="AW159" s="113"/>
      <c r="AX159" s="113"/>
      <c r="AY159" s="113"/>
      <c r="AZ159" s="114"/>
      <c r="BA159" s="115"/>
      <c r="BB159" s="115"/>
      <c r="BC159" s="115"/>
      <c r="BD159" s="115"/>
      <c r="BE159" s="115"/>
      <c r="BF159" s="115"/>
      <c r="BG159" s="116"/>
      <c r="BH159" s="117"/>
      <c r="BI159" s="69"/>
      <c r="BJ159" s="69"/>
      <c r="BK159" s="69"/>
      <c r="BL159" s="69"/>
      <c r="BM159" s="70"/>
      <c r="BN159" s="69"/>
      <c r="BO159" s="70"/>
      <c r="BP159" s="69"/>
      <c r="BQ159" s="71"/>
      <c r="BR159" s="69"/>
      <c r="BS159" s="69"/>
      <c r="BT159" s="69"/>
    </row>
    <row r="160" spans="1:75" ht="17.399999999999999" customHeight="1">
      <c r="A160" s="99"/>
      <c r="B160" s="103"/>
      <c r="C160" s="104"/>
      <c r="D160" s="105"/>
      <c r="E160" s="106"/>
      <c r="F160" s="107"/>
      <c r="G160" s="108"/>
      <c r="H160" s="47"/>
      <c r="I160" s="48"/>
      <c r="J160" s="49"/>
      <c r="K160" s="109"/>
      <c r="L160" s="109"/>
      <c r="M160" s="109"/>
      <c r="N160" s="109"/>
      <c r="O160" s="109"/>
      <c r="P160" s="47"/>
      <c r="Q160" s="48"/>
      <c r="R160" s="49"/>
      <c r="S160" s="109"/>
      <c r="T160" s="109"/>
      <c r="U160" s="109"/>
      <c r="V160" s="109"/>
      <c r="W160" s="109"/>
      <c r="X160" s="47"/>
      <c r="Y160" s="48"/>
      <c r="Z160" s="49"/>
      <c r="AA160" s="109"/>
      <c r="AB160" s="109"/>
      <c r="AC160" s="109"/>
      <c r="AD160" s="109"/>
      <c r="AE160" s="109"/>
      <c r="AF160" s="110"/>
      <c r="AG160" s="110"/>
      <c r="AH160" s="110"/>
      <c r="AI160" s="110"/>
      <c r="AJ160" s="110"/>
      <c r="AK160" s="110"/>
      <c r="AL160" s="110"/>
      <c r="AM160" s="110"/>
      <c r="AN160" s="111"/>
      <c r="AO160" s="34"/>
      <c r="AP160" s="35"/>
      <c r="AQ160" s="112"/>
      <c r="AR160" s="112"/>
      <c r="AS160" s="112"/>
      <c r="AT160" s="112"/>
      <c r="AU160" s="112"/>
      <c r="AV160" s="113"/>
      <c r="AW160" s="113"/>
      <c r="AX160" s="113"/>
      <c r="AY160" s="113"/>
      <c r="AZ160" s="114"/>
      <c r="BA160" s="115"/>
      <c r="BB160" s="115"/>
      <c r="BC160" s="115"/>
      <c r="BD160" s="115"/>
      <c r="BE160" s="115"/>
      <c r="BF160" s="115"/>
      <c r="BG160" s="116"/>
      <c r="BH160" s="117"/>
      <c r="BI160" s="69"/>
      <c r="BJ160" s="69"/>
      <c r="BK160" s="69"/>
      <c r="BL160" s="69"/>
      <c r="BM160" s="70"/>
      <c r="BN160" s="69"/>
      <c r="BO160" s="70"/>
      <c r="BP160" s="69"/>
      <c r="BQ160" s="71"/>
      <c r="BR160" s="69"/>
      <c r="BS160" s="69"/>
      <c r="BT160" s="69"/>
    </row>
    <row r="161" spans="1:72" ht="17.399999999999999" customHeight="1">
      <c r="A161" s="99"/>
      <c r="B161" s="103"/>
      <c r="C161" s="104"/>
      <c r="D161" s="105"/>
      <c r="E161" s="106"/>
      <c r="F161" s="107"/>
      <c r="G161" s="108"/>
      <c r="H161" s="47"/>
      <c r="I161" s="48"/>
      <c r="J161" s="49"/>
      <c r="K161" s="109"/>
      <c r="L161" s="109"/>
      <c r="M161" s="109"/>
      <c r="N161" s="109"/>
      <c r="O161" s="109"/>
      <c r="P161" s="47"/>
      <c r="Q161" s="48"/>
      <c r="R161" s="49"/>
      <c r="S161" s="109"/>
      <c r="T161" s="109"/>
      <c r="U161" s="109"/>
      <c r="V161" s="109"/>
      <c r="W161" s="109"/>
      <c r="X161" s="47"/>
      <c r="Y161" s="48"/>
      <c r="Z161" s="49"/>
      <c r="AA161" s="109"/>
      <c r="AB161" s="109"/>
      <c r="AC161" s="109"/>
      <c r="AD161" s="109"/>
      <c r="AE161" s="109"/>
      <c r="AF161" s="110"/>
      <c r="AG161" s="110"/>
      <c r="AH161" s="110"/>
      <c r="AI161" s="110"/>
      <c r="AJ161" s="110"/>
      <c r="AK161" s="110"/>
      <c r="AL161" s="110"/>
      <c r="AM161" s="110"/>
      <c r="AN161" s="111"/>
      <c r="AO161" s="34"/>
      <c r="AP161" s="35"/>
      <c r="AQ161" s="112"/>
      <c r="AR161" s="112"/>
      <c r="AS161" s="112"/>
      <c r="AT161" s="112"/>
      <c r="AU161" s="112"/>
      <c r="AV161" s="113"/>
      <c r="AW161" s="113"/>
      <c r="AX161" s="113"/>
      <c r="AY161" s="113"/>
      <c r="AZ161" s="114"/>
      <c r="BA161" s="115"/>
      <c r="BB161" s="115"/>
      <c r="BC161" s="115"/>
      <c r="BD161" s="115"/>
      <c r="BE161" s="115"/>
      <c r="BF161" s="115"/>
      <c r="BG161" s="116"/>
      <c r="BH161" s="117"/>
      <c r="BI161" s="69"/>
      <c r="BJ161" s="69"/>
      <c r="BK161" s="69"/>
      <c r="BL161" s="69"/>
      <c r="BM161" s="70"/>
      <c r="BN161" s="69"/>
      <c r="BO161" s="70"/>
      <c r="BP161" s="69"/>
      <c r="BQ161" s="71"/>
      <c r="BR161" s="69"/>
      <c r="BS161" s="69"/>
      <c r="BT161" s="69"/>
    </row>
    <row r="162" spans="1:72" ht="17.399999999999999" customHeight="1">
      <c r="A162" s="99"/>
      <c r="B162" s="103"/>
      <c r="C162" s="104"/>
      <c r="D162" s="105"/>
      <c r="E162" s="106"/>
      <c r="F162" s="107"/>
      <c r="G162" s="108"/>
      <c r="H162" s="47"/>
      <c r="I162" s="48"/>
      <c r="J162" s="49"/>
      <c r="K162" s="109"/>
      <c r="L162" s="109"/>
      <c r="M162" s="109"/>
      <c r="N162" s="109"/>
      <c r="O162" s="109"/>
      <c r="P162" s="47"/>
      <c r="Q162" s="48"/>
      <c r="R162" s="49"/>
      <c r="S162" s="109"/>
      <c r="T162" s="109"/>
      <c r="U162" s="109"/>
      <c r="V162" s="109"/>
      <c r="W162" s="109"/>
      <c r="X162" s="47"/>
      <c r="Y162" s="48"/>
      <c r="Z162" s="49"/>
      <c r="AA162" s="109"/>
      <c r="AB162" s="109"/>
      <c r="AC162" s="109"/>
      <c r="AD162" s="109"/>
      <c r="AE162" s="109"/>
      <c r="AF162" s="110"/>
      <c r="AG162" s="110"/>
      <c r="AH162" s="110"/>
      <c r="AI162" s="110"/>
      <c r="AJ162" s="110"/>
      <c r="AK162" s="110"/>
      <c r="AL162" s="110"/>
      <c r="AM162" s="110"/>
      <c r="AN162" s="111"/>
      <c r="AO162" s="34"/>
      <c r="AP162" s="35"/>
      <c r="AQ162" s="112"/>
      <c r="AR162" s="112"/>
      <c r="AS162" s="112"/>
      <c r="AT162" s="112"/>
      <c r="AU162" s="112"/>
      <c r="AV162" s="113"/>
      <c r="AW162" s="113"/>
      <c r="AX162" s="113"/>
      <c r="AY162" s="113"/>
      <c r="AZ162" s="114"/>
      <c r="BA162" s="115"/>
      <c r="BB162" s="115"/>
      <c r="BC162" s="115"/>
      <c r="BD162" s="115"/>
      <c r="BE162" s="115"/>
      <c r="BF162" s="115"/>
      <c r="BG162" s="116"/>
      <c r="BH162" s="117"/>
      <c r="BI162" s="69"/>
      <c r="BJ162" s="69"/>
      <c r="BK162" s="69"/>
      <c r="BL162" s="69"/>
      <c r="BM162" s="70"/>
      <c r="BN162" s="69"/>
      <c r="BO162" s="70"/>
      <c r="BP162" s="69"/>
      <c r="BQ162" s="71"/>
      <c r="BR162" s="69"/>
      <c r="BS162" s="69"/>
      <c r="BT162" s="69"/>
    </row>
    <row r="163" spans="1:72" ht="17.399999999999999" customHeight="1">
      <c r="A163" s="99"/>
      <c r="B163" s="103"/>
      <c r="C163" s="104"/>
      <c r="D163" s="105"/>
      <c r="E163" s="106"/>
      <c r="F163" s="107"/>
      <c r="G163" s="108"/>
      <c r="H163" s="47"/>
      <c r="I163" s="48"/>
      <c r="J163" s="49"/>
      <c r="K163" s="109"/>
      <c r="L163" s="109"/>
      <c r="M163" s="109"/>
      <c r="N163" s="109"/>
      <c r="O163" s="109"/>
      <c r="P163" s="47"/>
      <c r="Q163" s="48"/>
      <c r="R163" s="49"/>
      <c r="S163" s="109"/>
      <c r="T163" s="109"/>
      <c r="U163" s="109"/>
      <c r="V163" s="109"/>
      <c r="W163" s="109"/>
      <c r="X163" s="47"/>
      <c r="Y163" s="48"/>
      <c r="Z163" s="49"/>
      <c r="AA163" s="109"/>
      <c r="AB163" s="109"/>
      <c r="AC163" s="109"/>
      <c r="AD163" s="109"/>
      <c r="AE163" s="109"/>
      <c r="AF163" s="110"/>
      <c r="AG163" s="110"/>
      <c r="AH163" s="110"/>
      <c r="AI163" s="110"/>
      <c r="AJ163" s="110"/>
      <c r="AK163" s="110"/>
      <c r="AL163" s="110"/>
      <c r="AM163" s="110"/>
      <c r="AN163" s="111"/>
      <c r="AO163" s="34"/>
      <c r="AP163" s="35"/>
      <c r="AQ163" s="112"/>
      <c r="AR163" s="112"/>
      <c r="AS163" s="112"/>
      <c r="AT163" s="112"/>
      <c r="AU163" s="112"/>
      <c r="AV163" s="113"/>
      <c r="AW163" s="113"/>
      <c r="AX163" s="113"/>
      <c r="AY163" s="113"/>
      <c r="AZ163" s="114"/>
      <c r="BA163" s="115"/>
      <c r="BB163" s="115"/>
      <c r="BC163" s="115"/>
      <c r="BD163" s="115"/>
      <c r="BE163" s="115"/>
      <c r="BF163" s="115"/>
      <c r="BG163" s="116"/>
      <c r="BH163" s="117"/>
      <c r="BI163" s="69"/>
      <c r="BJ163" s="69"/>
      <c r="BK163" s="69"/>
      <c r="BL163" s="69"/>
      <c r="BM163" s="70"/>
      <c r="BN163" s="69"/>
      <c r="BO163" s="70"/>
      <c r="BP163" s="69"/>
      <c r="BQ163" s="71"/>
      <c r="BR163" s="69"/>
      <c r="BS163" s="69"/>
      <c r="BT163" s="69"/>
    </row>
    <row r="164" spans="1:72" ht="17.399999999999999" customHeight="1">
      <c r="A164" s="99"/>
      <c r="B164" s="103"/>
      <c r="C164" s="104"/>
      <c r="D164" s="105"/>
      <c r="E164" s="106"/>
      <c r="F164" s="107"/>
      <c r="G164" s="108"/>
      <c r="H164" s="47"/>
      <c r="I164" s="48"/>
      <c r="J164" s="49"/>
      <c r="K164" s="109"/>
      <c r="L164" s="109"/>
      <c r="M164" s="109"/>
      <c r="N164" s="109"/>
      <c r="O164" s="109"/>
      <c r="P164" s="47"/>
      <c r="Q164" s="48"/>
      <c r="R164" s="49"/>
      <c r="S164" s="109"/>
      <c r="T164" s="109"/>
      <c r="U164" s="109"/>
      <c r="V164" s="109"/>
      <c r="W164" s="109"/>
      <c r="X164" s="47"/>
      <c r="Y164" s="48"/>
      <c r="Z164" s="49"/>
      <c r="AA164" s="109"/>
      <c r="AB164" s="109"/>
      <c r="AC164" s="109"/>
      <c r="AD164" s="109"/>
      <c r="AE164" s="109"/>
      <c r="AF164" s="110"/>
      <c r="AG164" s="110"/>
      <c r="AH164" s="110"/>
      <c r="AI164" s="110"/>
      <c r="AJ164" s="110"/>
      <c r="AK164" s="110"/>
      <c r="AL164" s="110"/>
      <c r="AM164" s="110"/>
      <c r="AN164" s="111"/>
      <c r="AO164" s="34"/>
      <c r="AP164" s="35"/>
      <c r="AQ164" s="112"/>
      <c r="AR164" s="112"/>
      <c r="AS164" s="112"/>
      <c r="AT164" s="112"/>
      <c r="AU164" s="112"/>
      <c r="AV164" s="113"/>
      <c r="AW164" s="113"/>
      <c r="AX164" s="113"/>
      <c r="AY164" s="113"/>
      <c r="AZ164" s="114"/>
      <c r="BA164" s="115"/>
      <c r="BB164" s="115"/>
      <c r="BC164" s="115"/>
      <c r="BD164" s="115"/>
      <c r="BE164" s="115"/>
      <c r="BF164" s="115"/>
      <c r="BG164" s="116"/>
      <c r="BH164" s="117"/>
      <c r="BI164" s="69"/>
      <c r="BJ164" s="69"/>
      <c r="BK164" s="69"/>
      <c r="BL164" s="69"/>
      <c r="BM164" s="70"/>
      <c r="BN164" s="69"/>
      <c r="BO164" s="70"/>
      <c r="BP164" s="69"/>
      <c r="BQ164" s="71"/>
      <c r="BR164" s="69"/>
      <c r="BS164" s="69"/>
      <c r="BT164" s="69"/>
    </row>
    <row r="165" spans="1:72" ht="17.399999999999999" customHeight="1">
      <c r="A165" s="99"/>
      <c r="B165" s="103"/>
      <c r="C165" s="104"/>
      <c r="D165" s="105"/>
      <c r="E165" s="106"/>
      <c r="F165" s="107"/>
      <c r="G165" s="108"/>
      <c r="H165" s="47"/>
      <c r="I165" s="48"/>
      <c r="J165" s="49"/>
      <c r="K165" s="109"/>
      <c r="L165" s="109"/>
      <c r="M165" s="109"/>
      <c r="N165" s="109"/>
      <c r="O165" s="109"/>
      <c r="P165" s="47"/>
      <c r="Q165" s="48"/>
      <c r="R165" s="49"/>
      <c r="S165" s="109"/>
      <c r="T165" s="109"/>
      <c r="U165" s="109"/>
      <c r="V165" s="109"/>
      <c r="W165" s="109"/>
      <c r="X165" s="47"/>
      <c r="Y165" s="48"/>
      <c r="Z165" s="49"/>
      <c r="AA165" s="109"/>
      <c r="AB165" s="109"/>
      <c r="AC165" s="109"/>
      <c r="AD165" s="109"/>
      <c r="AE165" s="109"/>
      <c r="AF165" s="110"/>
      <c r="AG165" s="110"/>
      <c r="AH165" s="110"/>
      <c r="AI165" s="110"/>
      <c r="AJ165" s="110"/>
      <c r="AK165" s="110"/>
      <c r="AL165" s="110"/>
      <c r="AM165" s="110"/>
      <c r="AN165" s="111"/>
      <c r="AO165" s="34"/>
      <c r="AP165" s="35"/>
      <c r="AQ165" s="112"/>
      <c r="AR165" s="112"/>
      <c r="AS165" s="112"/>
      <c r="AT165" s="112"/>
      <c r="AU165" s="112"/>
      <c r="AV165" s="113"/>
      <c r="AW165" s="113"/>
      <c r="AX165" s="113"/>
      <c r="AY165" s="113"/>
      <c r="AZ165" s="114"/>
      <c r="BA165" s="115"/>
      <c r="BB165" s="115"/>
      <c r="BC165" s="115"/>
      <c r="BD165" s="115"/>
      <c r="BE165" s="115"/>
      <c r="BF165" s="115"/>
      <c r="BG165" s="116"/>
      <c r="BH165" s="117"/>
      <c r="BI165" s="69"/>
      <c r="BJ165" s="69"/>
      <c r="BK165" s="69"/>
      <c r="BL165" s="69"/>
      <c r="BM165" s="70"/>
      <c r="BN165" s="69"/>
      <c r="BO165" s="70"/>
      <c r="BP165" s="69"/>
      <c r="BQ165" s="71"/>
      <c r="BR165" s="69"/>
      <c r="BS165" s="69"/>
      <c r="BT165" s="69"/>
    </row>
    <row r="166" spans="1:72" ht="17.399999999999999" customHeight="1">
      <c r="A166" s="99"/>
      <c r="B166" s="103"/>
      <c r="C166" s="104"/>
      <c r="D166" s="105"/>
      <c r="E166" s="106"/>
      <c r="F166" s="107"/>
      <c r="G166" s="108"/>
      <c r="H166" s="47"/>
      <c r="I166" s="48"/>
      <c r="J166" s="49"/>
      <c r="K166" s="109"/>
      <c r="L166" s="109"/>
      <c r="M166" s="109"/>
      <c r="N166" s="109"/>
      <c r="O166" s="109"/>
      <c r="P166" s="47"/>
      <c r="Q166" s="48"/>
      <c r="R166" s="49"/>
      <c r="S166" s="109"/>
      <c r="T166" s="109"/>
      <c r="U166" s="109"/>
      <c r="V166" s="109"/>
      <c r="W166" s="109"/>
      <c r="X166" s="47"/>
      <c r="Y166" s="48"/>
      <c r="Z166" s="49"/>
      <c r="AA166" s="109"/>
      <c r="AB166" s="109"/>
      <c r="AC166" s="109"/>
      <c r="AD166" s="109"/>
      <c r="AE166" s="109"/>
      <c r="AF166" s="110"/>
      <c r="AG166" s="110"/>
      <c r="AH166" s="110"/>
      <c r="AI166" s="110"/>
      <c r="AJ166" s="110"/>
      <c r="AK166" s="110"/>
      <c r="AL166" s="110"/>
      <c r="AM166" s="110"/>
      <c r="AN166" s="111"/>
      <c r="AO166" s="34"/>
      <c r="AP166" s="35"/>
      <c r="AQ166" s="112"/>
      <c r="AR166" s="112"/>
      <c r="AS166" s="112"/>
      <c r="AT166" s="112"/>
      <c r="AU166" s="112"/>
      <c r="AV166" s="113"/>
      <c r="AW166" s="113"/>
      <c r="AX166" s="113"/>
      <c r="AY166" s="113"/>
      <c r="AZ166" s="114"/>
      <c r="BA166" s="115"/>
      <c r="BB166" s="115"/>
      <c r="BC166" s="115"/>
      <c r="BD166" s="115"/>
      <c r="BE166" s="115"/>
      <c r="BF166" s="115"/>
      <c r="BG166" s="116"/>
      <c r="BH166" s="117"/>
      <c r="BI166" s="69"/>
      <c r="BJ166" s="69"/>
      <c r="BK166" s="69"/>
      <c r="BL166" s="69"/>
      <c r="BM166" s="70"/>
      <c r="BN166" s="69"/>
      <c r="BO166" s="70"/>
      <c r="BP166" s="69"/>
      <c r="BQ166" s="71"/>
      <c r="BR166" s="69"/>
      <c r="BS166" s="69"/>
      <c r="BT166" s="69"/>
    </row>
    <row r="167" spans="1:72" ht="17.399999999999999" customHeight="1">
      <c r="A167" s="99"/>
      <c r="B167" s="103"/>
      <c r="C167" s="104"/>
      <c r="D167" s="105"/>
      <c r="E167" s="106"/>
      <c r="F167" s="107"/>
      <c r="G167" s="108"/>
      <c r="H167" s="47"/>
      <c r="I167" s="48"/>
      <c r="J167" s="49"/>
      <c r="K167" s="109"/>
      <c r="L167" s="109"/>
      <c r="M167" s="109"/>
      <c r="N167" s="109"/>
      <c r="O167" s="109"/>
      <c r="P167" s="47"/>
      <c r="Q167" s="48"/>
      <c r="R167" s="49"/>
      <c r="S167" s="109"/>
      <c r="T167" s="109"/>
      <c r="U167" s="109"/>
      <c r="V167" s="109"/>
      <c r="W167" s="109"/>
      <c r="X167" s="47"/>
      <c r="Y167" s="48"/>
      <c r="Z167" s="49"/>
      <c r="AA167" s="109"/>
      <c r="AB167" s="109"/>
      <c r="AC167" s="109"/>
      <c r="AD167" s="109"/>
      <c r="AE167" s="109"/>
      <c r="AF167" s="110"/>
      <c r="AG167" s="110"/>
      <c r="AH167" s="110"/>
      <c r="AI167" s="110"/>
      <c r="AJ167" s="110"/>
      <c r="AK167" s="110"/>
      <c r="AL167" s="110"/>
      <c r="AM167" s="110"/>
      <c r="AN167" s="111"/>
      <c r="AO167" s="34"/>
      <c r="AP167" s="35"/>
      <c r="AQ167" s="112"/>
      <c r="AR167" s="112"/>
      <c r="AS167" s="112"/>
      <c r="AT167" s="112"/>
      <c r="AU167" s="112"/>
      <c r="AV167" s="113"/>
      <c r="AW167" s="113"/>
      <c r="AX167" s="113"/>
      <c r="AY167" s="113"/>
      <c r="AZ167" s="114"/>
      <c r="BA167" s="115"/>
      <c r="BB167" s="115"/>
      <c r="BC167" s="115"/>
      <c r="BD167" s="115"/>
      <c r="BE167" s="115"/>
      <c r="BF167" s="115"/>
      <c r="BG167" s="116"/>
      <c r="BH167" s="117"/>
      <c r="BI167" s="69"/>
      <c r="BJ167" s="69"/>
      <c r="BK167" s="69"/>
      <c r="BL167" s="69"/>
      <c r="BM167" s="70"/>
      <c r="BN167" s="69"/>
      <c r="BO167" s="70"/>
      <c r="BP167" s="69"/>
      <c r="BQ167" s="71"/>
      <c r="BR167" s="69"/>
      <c r="BS167" s="69"/>
      <c r="BT167" s="69"/>
    </row>
    <row r="168" spans="1:72" ht="17.399999999999999" customHeight="1">
      <c r="A168" s="99"/>
      <c r="B168" s="103"/>
      <c r="C168" s="104"/>
      <c r="D168" s="105"/>
      <c r="E168" s="106"/>
      <c r="F168" s="107"/>
      <c r="G168" s="108"/>
      <c r="H168" s="47"/>
      <c r="I168" s="48"/>
      <c r="J168" s="49"/>
      <c r="K168" s="109"/>
      <c r="L168" s="109"/>
      <c r="M168" s="109"/>
      <c r="N168" s="109"/>
      <c r="O168" s="109"/>
      <c r="P168" s="47"/>
      <c r="Q168" s="48"/>
      <c r="R168" s="49"/>
      <c r="S168" s="109"/>
      <c r="T168" s="109"/>
      <c r="U168" s="109"/>
      <c r="V168" s="109"/>
      <c r="W168" s="109"/>
      <c r="X168" s="47"/>
      <c r="Y168" s="48"/>
      <c r="Z168" s="49"/>
      <c r="AA168" s="109"/>
      <c r="AB168" s="109"/>
      <c r="AC168" s="109"/>
      <c r="AD168" s="109"/>
      <c r="AE168" s="109"/>
      <c r="AF168" s="110"/>
      <c r="AG168" s="110"/>
      <c r="AH168" s="110"/>
      <c r="AI168" s="110"/>
      <c r="AJ168" s="110"/>
      <c r="AK168" s="110"/>
      <c r="AL168" s="110"/>
      <c r="AM168" s="110"/>
      <c r="AN168" s="111"/>
      <c r="AO168" s="34"/>
      <c r="AP168" s="35"/>
      <c r="AQ168" s="112"/>
      <c r="AR168" s="112"/>
      <c r="AS168" s="112"/>
      <c r="AT168" s="112"/>
      <c r="AU168" s="112"/>
      <c r="AV168" s="113"/>
      <c r="AW168" s="113"/>
      <c r="AX168" s="113"/>
      <c r="AY168" s="113"/>
      <c r="AZ168" s="114"/>
      <c r="BA168" s="115"/>
      <c r="BB168" s="115"/>
      <c r="BC168" s="115"/>
      <c r="BD168" s="115"/>
      <c r="BE168" s="115"/>
      <c r="BF168" s="115"/>
      <c r="BG168" s="116"/>
      <c r="BH168" s="117"/>
      <c r="BI168" s="69"/>
      <c r="BJ168" s="69"/>
      <c r="BK168" s="69"/>
      <c r="BL168" s="69"/>
      <c r="BM168" s="70"/>
      <c r="BN168" s="69"/>
      <c r="BO168" s="70"/>
      <c r="BP168" s="69"/>
      <c r="BQ168" s="71"/>
      <c r="BR168" s="69"/>
      <c r="BS168" s="69"/>
      <c r="BT168" s="69"/>
    </row>
    <row r="169" spans="1:72" ht="17.399999999999999" customHeight="1">
      <c r="A169" s="99"/>
      <c r="B169" s="103"/>
      <c r="C169" s="104"/>
      <c r="D169" s="105"/>
      <c r="E169" s="106"/>
      <c r="F169" s="107"/>
      <c r="G169" s="108"/>
      <c r="H169" s="47"/>
      <c r="I169" s="48"/>
      <c r="J169" s="49"/>
      <c r="K169" s="109"/>
      <c r="L169" s="109"/>
      <c r="M169" s="109"/>
      <c r="N169" s="109"/>
      <c r="O169" s="109"/>
      <c r="P169" s="47"/>
      <c r="Q169" s="48"/>
      <c r="R169" s="49"/>
      <c r="S169" s="109"/>
      <c r="T169" s="109"/>
      <c r="U169" s="109"/>
      <c r="V169" s="109"/>
      <c r="W169" s="109"/>
      <c r="X169" s="47"/>
      <c r="Y169" s="48"/>
      <c r="Z169" s="49"/>
      <c r="AA169" s="109"/>
      <c r="AB169" s="109"/>
      <c r="AC169" s="109"/>
      <c r="AD169" s="109"/>
      <c r="AE169" s="109"/>
      <c r="AF169" s="110"/>
      <c r="AG169" s="110"/>
      <c r="AH169" s="110"/>
      <c r="AI169" s="110"/>
      <c r="AJ169" s="110"/>
      <c r="AK169" s="110"/>
      <c r="AL169" s="110"/>
      <c r="AM169" s="110"/>
      <c r="AN169" s="111"/>
      <c r="AO169" s="34"/>
      <c r="AP169" s="35"/>
      <c r="AQ169" s="112"/>
      <c r="AR169" s="112"/>
      <c r="AS169" s="112"/>
      <c r="AT169" s="112"/>
      <c r="AU169" s="112"/>
      <c r="AV169" s="113"/>
      <c r="AW169" s="113"/>
      <c r="AX169" s="113"/>
      <c r="AY169" s="113"/>
      <c r="AZ169" s="114"/>
      <c r="BA169" s="115"/>
      <c r="BB169" s="115"/>
      <c r="BC169" s="115"/>
      <c r="BD169" s="115"/>
      <c r="BE169" s="115"/>
      <c r="BF169" s="115"/>
      <c r="BG169" s="116"/>
      <c r="BH169" s="117"/>
      <c r="BI169" s="69"/>
      <c r="BJ169" s="69"/>
      <c r="BK169" s="69"/>
      <c r="BL169" s="69"/>
      <c r="BM169" s="70"/>
      <c r="BN169" s="69"/>
      <c r="BO169" s="70"/>
      <c r="BP169" s="69"/>
      <c r="BQ169" s="71"/>
      <c r="BR169" s="69"/>
      <c r="BS169" s="69"/>
      <c r="BT169" s="69"/>
    </row>
    <row r="170" spans="1:72" ht="17.399999999999999" customHeight="1">
      <c r="A170" s="99"/>
      <c r="B170" s="103"/>
      <c r="C170" s="104"/>
      <c r="D170" s="105"/>
      <c r="E170" s="106"/>
      <c r="F170" s="107"/>
      <c r="G170" s="108"/>
      <c r="H170" s="47"/>
      <c r="I170" s="48"/>
      <c r="J170" s="49"/>
      <c r="K170" s="109"/>
      <c r="L170" s="109"/>
      <c r="M170" s="109"/>
      <c r="N170" s="109"/>
      <c r="O170" s="109"/>
      <c r="P170" s="47"/>
      <c r="Q170" s="48"/>
      <c r="R170" s="49"/>
      <c r="S170" s="109"/>
      <c r="T170" s="109"/>
      <c r="U170" s="109"/>
      <c r="V170" s="109"/>
      <c r="W170" s="109"/>
      <c r="X170" s="47"/>
      <c r="Y170" s="48"/>
      <c r="Z170" s="49"/>
      <c r="AA170" s="109"/>
      <c r="AB170" s="109"/>
      <c r="AC170" s="109"/>
      <c r="AD170" s="109"/>
      <c r="AE170" s="109"/>
      <c r="AF170" s="110"/>
      <c r="AG170" s="110"/>
      <c r="AH170" s="110"/>
      <c r="AI170" s="110"/>
      <c r="AJ170" s="110"/>
      <c r="AK170" s="110"/>
      <c r="AL170" s="110"/>
      <c r="AM170" s="110"/>
      <c r="AN170" s="111"/>
      <c r="AO170" s="34"/>
      <c r="AP170" s="35"/>
      <c r="AQ170" s="112"/>
      <c r="AR170" s="112"/>
      <c r="AS170" s="112"/>
      <c r="AT170" s="112"/>
      <c r="AU170" s="112"/>
      <c r="AV170" s="113"/>
      <c r="AW170" s="113"/>
      <c r="AX170" s="113"/>
      <c r="AY170" s="113"/>
      <c r="AZ170" s="114"/>
      <c r="BA170" s="115"/>
      <c r="BB170" s="115"/>
      <c r="BC170" s="115"/>
      <c r="BD170" s="115"/>
      <c r="BE170" s="115"/>
      <c r="BF170" s="115"/>
      <c r="BG170" s="116"/>
      <c r="BH170" s="117"/>
      <c r="BI170" s="69"/>
      <c r="BJ170" s="69"/>
      <c r="BK170" s="69"/>
      <c r="BL170" s="69"/>
      <c r="BM170" s="70"/>
      <c r="BN170" s="69"/>
      <c r="BO170" s="70"/>
      <c r="BP170" s="69"/>
      <c r="BQ170" s="71"/>
      <c r="BR170" s="69"/>
      <c r="BS170" s="69"/>
      <c r="BT170" s="69"/>
    </row>
    <row r="171" spans="1:72" ht="17.399999999999999" customHeight="1">
      <c r="A171" s="99"/>
      <c r="B171" s="103"/>
      <c r="C171" s="104"/>
      <c r="D171" s="105"/>
      <c r="E171" s="106"/>
      <c r="F171" s="107"/>
      <c r="G171" s="108"/>
      <c r="H171" s="47"/>
      <c r="I171" s="48"/>
      <c r="J171" s="49"/>
      <c r="K171" s="109"/>
      <c r="L171" s="109"/>
      <c r="M171" s="109"/>
      <c r="N171" s="109"/>
      <c r="O171" s="109"/>
      <c r="P171" s="47"/>
      <c r="Q171" s="48"/>
      <c r="R171" s="49"/>
      <c r="S171" s="109"/>
      <c r="T171" s="109"/>
      <c r="U171" s="109"/>
      <c r="V171" s="109"/>
      <c r="W171" s="109"/>
      <c r="X171" s="47"/>
      <c r="Y171" s="48"/>
      <c r="Z171" s="49"/>
      <c r="AA171" s="109"/>
      <c r="AB171" s="109"/>
      <c r="AC171" s="109"/>
      <c r="AD171" s="109"/>
      <c r="AE171" s="109"/>
      <c r="AF171" s="110"/>
      <c r="AG171" s="110"/>
      <c r="AH171" s="110"/>
      <c r="AI171" s="110"/>
      <c r="AJ171" s="110"/>
      <c r="AK171" s="110"/>
      <c r="AL171" s="110"/>
      <c r="AM171" s="110"/>
      <c r="AN171" s="111"/>
      <c r="AO171" s="34"/>
      <c r="AP171" s="35"/>
      <c r="AQ171" s="112"/>
      <c r="AR171" s="112"/>
      <c r="AS171" s="112"/>
      <c r="AT171" s="112"/>
      <c r="AU171" s="112"/>
      <c r="AV171" s="113"/>
      <c r="AW171" s="113"/>
      <c r="AX171" s="113"/>
      <c r="AY171" s="113"/>
      <c r="AZ171" s="114"/>
      <c r="BA171" s="115"/>
      <c r="BB171" s="115"/>
      <c r="BC171" s="115"/>
      <c r="BD171" s="115"/>
      <c r="BE171" s="115"/>
      <c r="BF171" s="115"/>
      <c r="BG171" s="116"/>
      <c r="BH171" s="117"/>
      <c r="BI171" s="69"/>
      <c r="BJ171" s="69"/>
      <c r="BK171" s="69"/>
      <c r="BL171" s="69"/>
      <c r="BM171" s="70"/>
      <c r="BN171" s="69"/>
      <c r="BO171" s="70"/>
      <c r="BP171" s="69"/>
      <c r="BQ171" s="71"/>
      <c r="BR171" s="69"/>
      <c r="BS171" s="69"/>
      <c r="BT171" s="69"/>
    </row>
    <row r="172" spans="1:72" ht="17.399999999999999" customHeight="1">
      <c r="A172" s="99"/>
      <c r="B172" s="103"/>
      <c r="C172" s="104"/>
      <c r="D172" s="105"/>
      <c r="E172" s="106"/>
      <c r="F172" s="107"/>
      <c r="G172" s="108"/>
      <c r="H172" s="47"/>
      <c r="I172" s="48"/>
      <c r="J172" s="49"/>
      <c r="K172" s="109"/>
      <c r="L172" s="109"/>
      <c r="M172" s="109"/>
      <c r="N172" s="109"/>
      <c r="O172" s="109"/>
      <c r="P172" s="47"/>
      <c r="Q172" s="48"/>
      <c r="R172" s="49"/>
      <c r="S172" s="109"/>
      <c r="T172" s="109"/>
      <c r="U172" s="109"/>
      <c r="V172" s="109"/>
      <c r="W172" s="109"/>
      <c r="X172" s="47"/>
      <c r="Y172" s="48"/>
      <c r="Z172" s="49"/>
      <c r="AA172" s="109"/>
      <c r="AB172" s="109"/>
      <c r="AC172" s="109"/>
      <c r="AD172" s="109"/>
      <c r="AE172" s="109"/>
      <c r="AF172" s="110"/>
      <c r="AG172" s="110"/>
      <c r="AH172" s="110"/>
      <c r="AI172" s="110"/>
      <c r="AJ172" s="110"/>
      <c r="AK172" s="110"/>
      <c r="AL172" s="110"/>
      <c r="AM172" s="110"/>
      <c r="AN172" s="111"/>
      <c r="AO172" s="34"/>
      <c r="AP172" s="35"/>
      <c r="AQ172" s="112"/>
      <c r="AR172" s="112"/>
      <c r="AS172" s="112"/>
      <c r="AT172" s="112"/>
      <c r="AU172" s="112"/>
      <c r="AV172" s="113"/>
      <c r="AW172" s="113"/>
      <c r="AX172" s="113"/>
      <c r="AY172" s="113"/>
      <c r="AZ172" s="114"/>
      <c r="BA172" s="115"/>
      <c r="BB172" s="115"/>
      <c r="BC172" s="115"/>
      <c r="BD172" s="115"/>
      <c r="BE172" s="115"/>
      <c r="BF172" s="115"/>
      <c r="BG172" s="116"/>
      <c r="BH172" s="117"/>
      <c r="BI172" s="69"/>
      <c r="BJ172" s="69"/>
      <c r="BK172" s="69"/>
      <c r="BL172" s="69"/>
      <c r="BM172" s="70"/>
      <c r="BN172" s="69"/>
      <c r="BO172" s="70"/>
      <c r="BP172" s="69"/>
      <c r="BQ172" s="71"/>
      <c r="BR172" s="69"/>
      <c r="BS172" s="69"/>
      <c r="BT172" s="69"/>
    </row>
    <row r="173" spans="1:72" ht="17.399999999999999" customHeight="1">
      <c r="A173" s="99"/>
      <c r="B173" s="103"/>
      <c r="C173" s="104"/>
      <c r="D173" s="105"/>
      <c r="E173" s="106"/>
      <c r="F173" s="107"/>
      <c r="G173" s="108"/>
      <c r="H173" s="47"/>
      <c r="I173" s="48"/>
      <c r="J173" s="49"/>
      <c r="K173" s="109"/>
      <c r="L173" s="109"/>
      <c r="M173" s="109"/>
      <c r="N173" s="109"/>
      <c r="O173" s="109"/>
      <c r="P173" s="47"/>
      <c r="Q173" s="48"/>
      <c r="R173" s="49"/>
      <c r="S173" s="109"/>
      <c r="T173" s="109"/>
      <c r="U173" s="109"/>
      <c r="V173" s="109"/>
      <c r="W173" s="109"/>
      <c r="X173" s="47"/>
      <c r="Y173" s="48"/>
      <c r="Z173" s="49"/>
      <c r="AA173" s="109"/>
      <c r="AB173" s="109"/>
      <c r="AC173" s="109"/>
      <c r="AD173" s="109"/>
      <c r="AE173" s="109"/>
      <c r="AF173" s="110"/>
      <c r="AG173" s="110"/>
      <c r="AH173" s="110"/>
      <c r="AI173" s="110"/>
      <c r="AJ173" s="110"/>
      <c r="AK173" s="110"/>
      <c r="AL173" s="110"/>
      <c r="AM173" s="110"/>
      <c r="AN173" s="111"/>
      <c r="AO173" s="34"/>
      <c r="AP173" s="35"/>
      <c r="AQ173" s="112"/>
      <c r="AR173" s="112"/>
      <c r="AS173" s="112"/>
      <c r="AT173" s="112"/>
      <c r="AU173" s="112"/>
      <c r="AV173" s="113"/>
      <c r="AW173" s="113"/>
      <c r="AX173" s="113"/>
      <c r="AY173" s="113"/>
      <c r="AZ173" s="114"/>
      <c r="BA173" s="115"/>
      <c r="BB173" s="115"/>
      <c r="BC173" s="115"/>
      <c r="BD173" s="115"/>
      <c r="BE173" s="115"/>
      <c r="BF173" s="115"/>
      <c r="BG173" s="116"/>
      <c r="BH173" s="117"/>
      <c r="BI173" s="69"/>
      <c r="BJ173" s="69"/>
      <c r="BK173" s="69"/>
      <c r="BL173" s="69"/>
      <c r="BM173" s="70"/>
      <c r="BN173" s="69"/>
      <c r="BO173" s="70"/>
      <c r="BP173" s="69"/>
      <c r="BQ173" s="71"/>
      <c r="BR173" s="69"/>
      <c r="BS173" s="69"/>
      <c r="BT173" s="69"/>
    </row>
    <row r="174" spans="1:72" ht="17.399999999999999" customHeight="1">
      <c r="A174" s="99"/>
      <c r="B174" s="103"/>
      <c r="C174" s="104"/>
      <c r="D174" s="105"/>
      <c r="E174" s="106"/>
      <c r="F174" s="107"/>
      <c r="G174" s="108"/>
      <c r="H174" s="47"/>
      <c r="I174" s="48"/>
      <c r="J174" s="49"/>
      <c r="K174" s="109"/>
      <c r="L174" s="109"/>
      <c r="M174" s="109"/>
      <c r="N174" s="109"/>
      <c r="O174" s="109"/>
      <c r="P174" s="47"/>
      <c r="Q174" s="48"/>
      <c r="R174" s="49"/>
      <c r="S174" s="109"/>
      <c r="T174" s="109"/>
      <c r="U174" s="109"/>
      <c r="V174" s="109"/>
      <c r="W174" s="109"/>
      <c r="X174" s="47"/>
      <c r="Y174" s="48"/>
      <c r="Z174" s="49"/>
      <c r="AA174" s="109"/>
      <c r="AB174" s="109"/>
      <c r="AC174" s="109"/>
      <c r="AD174" s="109"/>
      <c r="AE174" s="109"/>
      <c r="AF174" s="110"/>
      <c r="AG174" s="110"/>
      <c r="AH174" s="110"/>
      <c r="AI174" s="110"/>
      <c r="AJ174" s="110"/>
      <c r="AK174" s="110"/>
      <c r="AL174" s="110"/>
      <c r="AM174" s="110"/>
      <c r="AN174" s="111"/>
      <c r="AO174" s="34"/>
      <c r="AP174" s="35"/>
      <c r="AQ174" s="112"/>
      <c r="AR174" s="112"/>
      <c r="AS174" s="112"/>
      <c r="AT174" s="112"/>
      <c r="AU174" s="112"/>
      <c r="AV174" s="113"/>
      <c r="AW174" s="113"/>
      <c r="AX174" s="113"/>
      <c r="AY174" s="113"/>
      <c r="AZ174" s="114"/>
      <c r="BA174" s="115"/>
      <c r="BB174" s="115"/>
      <c r="BC174" s="115"/>
      <c r="BD174" s="115"/>
      <c r="BE174" s="115"/>
      <c r="BF174" s="115"/>
      <c r="BG174" s="116"/>
      <c r="BH174" s="117"/>
      <c r="BI174" s="69"/>
      <c r="BJ174" s="69"/>
      <c r="BK174" s="69"/>
      <c r="BL174" s="69"/>
      <c r="BM174" s="70"/>
      <c r="BN174" s="69"/>
      <c r="BO174" s="70"/>
      <c r="BP174" s="69"/>
      <c r="BQ174" s="71"/>
      <c r="BR174" s="69"/>
      <c r="BS174" s="69"/>
      <c r="BT174" s="69"/>
    </row>
    <row r="175" spans="1:72" ht="17.399999999999999" customHeight="1">
      <c r="A175" s="99"/>
      <c r="B175" s="103"/>
      <c r="C175" s="104"/>
      <c r="D175" s="105"/>
      <c r="E175" s="106"/>
      <c r="F175" s="107"/>
      <c r="G175" s="108"/>
      <c r="H175" s="47"/>
      <c r="I175" s="48"/>
      <c r="J175" s="49"/>
      <c r="K175" s="109"/>
      <c r="L175" s="109"/>
      <c r="M175" s="109"/>
      <c r="N175" s="109"/>
      <c r="O175" s="109"/>
      <c r="P175" s="47"/>
      <c r="Q175" s="48"/>
      <c r="R175" s="49"/>
      <c r="S175" s="109"/>
      <c r="T175" s="109"/>
      <c r="U175" s="109"/>
      <c r="V175" s="109"/>
      <c r="W175" s="109"/>
      <c r="X175" s="47"/>
      <c r="Y175" s="48"/>
      <c r="Z175" s="49"/>
      <c r="AA175" s="109"/>
      <c r="AB175" s="109"/>
      <c r="AC175" s="109"/>
      <c r="AD175" s="109"/>
      <c r="AE175" s="109"/>
      <c r="AF175" s="110"/>
      <c r="AG175" s="110"/>
      <c r="AH175" s="110"/>
      <c r="AI175" s="110"/>
      <c r="AJ175" s="110"/>
      <c r="AK175" s="110"/>
      <c r="AL175" s="110"/>
      <c r="AM175" s="110"/>
      <c r="AN175" s="111"/>
      <c r="AO175" s="34"/>
      <c r="AP175" s="35"/>
      <c r="AQ175" s="112"/>
      <c r="AR175" s="112"/>
      <c r="AS175" s="112"/>
      <c r="AT175" s="112"/>
      <c r="AU175" s="112"/>
      <c r="AV175" s="113"/>
      <c r="AW175" s="113"/>
      <c r="AX175" s="113"/>
      <c r="AY175" s="113"/>
      <c r="AZ175" s="114"/>
      <c r="BA175" s="115"/>
      <c r="BB175" s="115"/>
      <c r="BC175" s="115"/>
      <c r="BD175" s="115"/>
      <c r="BE175" s="115"/>
      <c r="BF175" s="115"/>
      <c r="BG175" s="116"/>
      <c r="BH175" s="117"/>
      <c r="BI175" s="69"/>
      <c r="BJ175" s="69"/>
      <c r="BK175" s="69"/>
      <c r="BL175" s="69"/>
      <c r="BM175" s="70"/>
      <c r="BN175" s="69"/>
      <c r="BO175" s="70"/>
      <c r="BP175" s="69"/>
      <c r="BQ175" s="71"/>
      <c r="BR175" s="69"/>
      <c r="BS175" s="69"/>
      <c r="BT175" s="69"/>
    </row>
    <row r="176" spans="1:72" ht="17.399999999999999" customHeight="1">
      <c r="A176" s="99"/>
      <c r="B176" s="103"/>
      <c r="C176" s="104"/>
      <c r="D176" s="105"/>
      <c r="E176" s="106"/>
      <c r="F176" s="107"/>
      <c r="G176" s="108"/>
      <c r="H176" s="47"/>
      <c r="I176" s="48"/>
      <c r="J176" s="49"/>
      <c r="K176" s="109"/>
      <c r="L176" s="109"/>
      <c r="M176" s="109"/>
      <c r="N176" s="109"/>
      <c r="O176" s="109"/>
      <c r="P176" s="47"/>
      <c r="Q176" s="48"/>
      <c r="R176" s="49"/>
      <c r="S176" s="109"/>
      <c r="T176" s="109"/>
      <c r="U176" s="109"/>
      <c r="V176" s="109"/>
      <c r="W176" s="109"/>
      <c r="X176" s="47"/>
      <c r="Y176" s="48"/>
      <c r="Z176" s="49"/>
      <c r="AA176" s="109"/>
      <c r="AB176" s="109"/>
      <c r="AC176" s="109"/>
      <c r="AD176" s="109"/>
      <c r="AE176" s="109"/>
      <c r="AF176" s="110"/>
      <c r="AG176" s="110"/>
      <c r="AH176" s="110"/>
      <c r="AI176" s="110"/>
      <c r="AJ176" s="110"/>
      <c r="AK176" s="110"/>
      <c r="AL176" s="110"/>
      <c r="AM176" s="110"/>
      <c r="AN176" s="111"/>
      <c r="AO176" s="34"/>
      <c r="AP176" s="35"/>
      <c r="AQ176" s="112"/>
      <c r="AR176" s="112"/>
      <c r="AS176" s="112"/>
      <c r="AT176" s="112"/>
      <c r="AU176" s="112"/>
      <c r="AV176" s="113"/>
      <c r="AW176" s="113"/>
      <c r="AX176" s="113"/>
      <c r="AY176" s="113"/>
      <c r="AZ176" s="114"/>
      <c r="BA176" s="115"/>
      <c r="BB176" s="115"/>
      <c r="BC176" s="115"/>
      <c r="BD176" s="115"/>
      <c r="BE176" s="115"/>
      <c r="BF176" s="115"/>
      <c r="BG176" s="116"/>
      <c r="BH176" s="117"/>
      <c r="BI176" s="69"/>
      <c r="BJ176" s="69"/>
      <c r="BK176" s="69"/>
      <c r="BL176" s="69"/>
      <c r="BM176" s="70"/>
      <c r="BN176" s="69"/>
      <c r="BO176" s="70"/>
      <c r="BP176" s="69"/>
      <c r="BQ176" s="71"/>
      <c r="BR176" s="69"/>
      <c r="BS176" s="69"/>
      <c r="BT176" s="69"/>
    </row>
    <row r="177" spans="1:72" ht="17.399999999999999" customHeight="1">
      <c r="A177" s="99"/>
      <c r="B177" s="103"/>
      <c r="C177" s="104"/>
      <c r="D177" s="105"/>
      <c r="E177" s="106"/>
      <c r="F177" s="107"/>
      <c r="G177" s="108"/>
      <c r="H177" s="47"/>
      <c r="I177" s="48"/>
      <c r="J177" s="49"/>
      <c r="K177" s="109"/>
      <c r="L177" s="109"/>
      <c r="M177" s="109"/>
      <c r="N177" s="109"/>
      <c r="O177" s="109"/>
      <c r="P177" s="47"/>
      <c r="Q177" s="48"/>
      <c r="R177" s="49"/>
      <c r="S177" s="109"/>
      <c r="T177" s="109"/>
      <c r="U177" s="109"/>
      <c r="V177" s="109"/>
      <c r="W177" s="109"/>
      <c r="X177" s="47"/>
      <c r="Y177" s="48"/>
      <c r="Z177" s="49"/>
      <c r="AA177" s="109"/>
      <c r="AB177" s="109"/>
      <c r="AC177" s="109"/>
      <c r="AD177" s="109"/>
      <c r="AE177" s="109"/>
      <c r="AF177" s="110"/>
      <c r="AG177" s="110"/>
      <c r="AH177" s="110"/>
      <c r="AI177" s="110"/>
      <c r="AJ177" s="110"/>
      <c r="AK177" s="110"/>
      <c r="AL177" s="110"/>
      <c r="AM177" s="110"/>
      <c r="AN177" s="111"/>
      <c r="AO177" s="34"/>
      <c r="AP177" s="35"/>
      <c r="AQ177" s="112"/>
      <c r="AR177" s="112"/>
      <c r="AS177" s="112"/>
      <c r="AT177" s="112"/>
      <c r="AU177" s="112"/>
      <c r="AV177" s="113"/>
      <c r="AW177" s="113"/>
      <c r="AX177" s="113"/>
      <c r="AY177" s="113"/>
      <c r="AZ177" s="114"/>
      <c r="BA177" s="115"/>
      <c r="BB177" s="115"/>
      <c r="BC177" s="115"/>
      <c r="BD177" s="115"/>
      <c r="BE177" s="115"/>
      <c r="BF177" s="115"/>
      <c r="BG177" s="116"/>
      <c r="BH177" s="117"/>
      <c r="BI177" s="69"/>
      <c r="BJ177" s="69"/>
      <c r="BK177" s="69"/>
      <c r="BL177" s="69"/>
      <c r="BM177" s="70"/>
      <c r="BN177" s="69"/>
      <c r="BO177" s="70"/>
      <c r="BP177" s="69"/>
      <c r="BQ177" s="71"/>
      <c r="BR177" s="69"/>
      <c r="BS177" s="69"/>
      <c r="BT177" s="69"/>
    </row>
    <row r="178" spans="1:72" ht="17.399999999999999" customHeight="1">
      <c r="A178" s="99"/>
      <c r="B178" s="103"/>
      <c r="C178" s="104"/>
      <c r="D178" s="105"/>
      <c r="E178" s="106"/>
      <c r="F178" s="107"/>
      <c r="G178" s="108"/>
      <c r="H178" s="47"/>
      <c r="I178" s="48"/>
      <c r="J178" s="49"/>
      <c r="K178" s="109"/>
      <c r="L178" s="109"/>
      <c r="M178" s="109"/>
      <c r="N178" s="109"/>
      <c r="O178" s="109"/>
      <c r="P178" s="47"/>
      <c r="Q178" s="48"/>
      <c r="R178" s="49"/>
      <c r="S178" s="109"/>
      <c r="T178" s="109"/>
      <c r="U178" s="109"/>
      <c r="V178" s="109"/>
      <c r="W178" s="109"/>
      <c r="X178" s="47"/>
      <c r="Y178" s="48"/>
      <c r="Z178" s="49"/>
      <c r="AA178" s="109"/>
      <c r="AB178" s="109"/>
      <c r="AC178" s="109"/>
      <c r="AD178" s="109"/>
      <c r="AE178" s="109"/>
      <c r="AF178" s="110"/>
      <c r="AG178" s="110"/>
      <c r="AH178" s="110"/>
      <c r="AI178" s="110"/>
      <c r="AJ178" s="110"/>
      <c r="AK178" s="110"/>
      <c r="AL178" s="110"/>
      <c r="AM178" s="110"/>
      <c r="AN178" s="111"/>
      <c r="AO178" s="34"/>
      <c r="AP178" s="35"/>
      <c r="AQ178" s="112"/>
      <c r="AR178" s="112"/>
      <c r="AS178" s="112"/>
      <c r="AT178" s="112"/>
      <c r="AU178" s="112"/>
      <c r="AV178" s="113"/>
      <c r="AW178" s="113"/>
      <c r="AX178" s="113"/>
      <c r="AY178" s="113"/>
      <c r="AZ178" s="114"/>
      <c r="BA178" s="115"/>
      <c r="BB178" s="115"/>
      <c r="BC178" s="115"/>
      <c r="BD178" s="115"/>
      <c r="BE178" s="115"/>
      <c r="BF178" s="115"/>
      <c r="BG178" s="116"/>
      <c r="BH178" s="117"/>
      <c r="BI178" s="69"/>
      <c r="BJ178" s="69"/>
      <c r="BK178" s="69"/>
      <c r="BL178" s="69"/>
      <c r="BM178" s="70"/>
      <c r="BN178" s="69"/>
      <c r="BO178" s="70"/>
      <c r="BP178" s="69"/>
      <c r="BQ178" s="71"/>
      <c r="BR178" s="69"/>
      <c r="BS178" s="69"/>
      <c r="BT178" s="69"/>
    </row>
    <row r="179" spans="1:72" ht="17.399999999999999" customHeight="1">
      <c r="A179" s="99"/>
      <c r="B179" s="103"/>
      <c r="C179" s="104"/>
      <c r="D179" s="105"/>
      <c r="E179" s="106"/>
      <c r="F179" s="107"/>
      <c r="G179" s="108"/>
      <c r="H179" s="47"/>
      <c r="I179" s="48"/>
      <c r="J179" s="49"/>
      <c r="K179" s="109"/>
      <c r="L179" s="109"/>
      <c r="M179" s="109"/>
      <c r="N179" s="109"/>
      <c r="O179" s="109"/>
      <c r="P179" s="47"/>
      <c r="Q179" s="48"/>
      <c r="R179" s="49"/>
      <c r="S179" s="109"/>
      <c r="T179" s="109"/>
      <c r="U179" s="109"/>
      <c r="V179" s="109"/>
      <c r="W179" s="109"/>
      <c r="X179" s="47"/>
      <c r="Y179" s="48"/>
      <c r="Z179" s="49"/>
      <c r="AA179" s="109"/>
      <c r="AB179" s="109"/>
      <c r="AC179" s="109"/>
      <c r="AD179" s="109"/>
      <c r="AE179" s="109"/>
      <c r="AF179" s="110"/>
      <c r="AG179" s="110"/>
      <c r="AH179" s="110"/>
      <c r="AI179" s="110"/>
      <c r="AJ179" s="110"/>
      <c r="AK179" s="110"/>
      <c r="AL179" s="110"/>
      <c r="AM179" s="110"/>
      <c r="AN179" s="111"/>
      <c r="AO179" s="34"/>
      <c r="AP179" s="35"/>
      <c r="AQ179" s="112"/>
      <c r="AR179" s="112"/>
      <c r="AS179" s="112"/>
      <c r="AT179" s="112"/>
      <c r="AU179" s="112"/>
      <c r="AV179" s="113"/>
      <c r="AW179" s="113"/>
      <c r="AX179" s="113"/>
      <c r="AY179" s="113"/>
      <c r="AZ179" s="114"/>
      <c r="BA179" s="115"/>
      <c r="BB179" s="115"/>
      <c r="BC179" s="115"/>
      <c r="BD179" s="115"/>
      <c r="BE179" s="115"/>
      <c r="BF179" s="115"/>
      <c r="BG179" s="116"/>
      <c r="BH179" s="117"/>
      <c r="BI179" s="69"/>
      <c r="BJ179" s="69"/>
      <c r="BK179" s="69"/>
      <c r="BL179" s="69"/>
      <c r="BM179" s="70"/>
      <c r="BN179" s="69"/>
      <c r="BO179" s="70"/>
      <c r="BP179" s="69"/>
      <c r="BQ179" s="71"/>
      <c r="BR179" s="69"/>
      <c r="BS179" s="69"/>
      <c r="BT179" s="69"/>
    </row>
    <row r="180" spans="1:72" ht="17.399999999999999" customHeight="1">
      <c r="A180" s="99"/>
      <c r="B180" s="103"/>
      <c r="C180" s="104"/>
      <c r="D180" s="105"/>
      <c r="E180" s="106"/>
      <c r="F180" s="107"/>
      <c r="G180" s="108"/>
      <c r="H180" s="47"/>
      <c r="I180" s="48"/>
      <c r="J180" s="49"/>
      <c r="K180" s="109"/>
      <c r="L180" s="109"/>
      <c r="M180" s="109"/>
      <c r="N180" s="109"/>
      <c r="O180" s="109"/>
      <c r="P180" s="47"/>
      <c r="Q180" s="48"/>
      <c r="R180" s="49"/>
      <c r="S180" s="109"/>
      <c r="T180" s="109"/>
      <c r="U180" s="109"/>
      <c r="V180" s="109"/>
      <c r="W180" s="109"/>
      <c r="X180" s="47"/>
      <c r="Y180" s="48"/>
      <c r="Z180" s="49"/>
      <c r="AA180" s="109"/>
      <c r="AB180" s="109"/>
      <c r="AC180" s="109"/>
      <c r="AD180" s="109"/>
      <c r="AE180" s="109"/>
      <c r="AF180" s="110"/>
      <c r="AG180" s="110"/>
      <c r="AH180" s="110"/>
      <c r="AI180" s="110"/>
      <c r="AJ180" s="110"/>
      <c r="AK180" s="110"/>
      <c r="AL180" s="110"/>
      <c r="AM180" s="110"/>
      <c r="AN180" s="111"/>
      <c r="AO180" s="34"/>
      <c r="AP180" s="35"/>
      <c r="AQ180" s="112"/>
      <c r="AR180" s="112"/>
      <c r="AS180" s="112"/>
      <c r="AT180" s="112"/>
      <c r="AU180" s="112"/>
      <c r="AV180" s="113"/>
      <c r="AW180" s="113"/>
      <c r="AX180" s="113"/>
      <c r="AY180" s="113"/>
      <c r="AZ180" s="114"/>
      <c r="BA180" s="115"/>
      <c r="BB180" s="115"/>
      <c r="BC180" s="115"/>
      <c r="BD180" s="115"/>
      <c r="BE180" s="115"/>
      <c r="BF180" s="115"/>
      <c r="BG180" s="116"/>
      <c r="BH180" s="117"/>
      <c r="BI180" s="69"/>
      <c r="BJ180" s="69"/>
      <c r="BK180" s="69"/>
      <c r="BL180" s="69"/>
      <c r="BM180" s="70"/>
      <c r="BN180" s="69"/>
      <c r="BO180" s="70"/>
      <c r="BP180" s="69"/>
      <c r="BQ180" s="71"/>
      <c r="BR180" s="69"/>
      <c r="BS180" s="69"/>
      <c r="BT180" s="69"/>
    </row>
    <row r="181" spans="1:72" ht="17.399999999999999" customHeight="1">
      <c r="A181" s="99"/>
      <c r="B181" s="103"/>
      <c r="C181" s="104"/>
      <c r="D181" s="105"/>
      <c r="E181" s="106"/>
      <c r="F181" s="107"/>
      <c r="G181" s="108"/>
      <c r="H181" s="47"/>
      <c r="I181" s="48"/>
      <c r="J181" s="49"/>
      <c r="K181" s="109"/>
      <c r="L181" s="109"/>
      <c r="M181" s="109"/>
      <c r="N181" s="109"/>
      <c r="O181" s="109"/>
      <c r="P181" s="47"/>
      <c r="Q181" s="48"/>
      <c r="R181" s="49"/>
      <c r="S181" s="109"/>
      <c r="T181" s="109"/>
      <c r="U181" s="109"/>
      <c r="V181" s="109"/>
      <c r="W181" s="109"/>
      <c r="X181" s="47"/>
      <c r="Y181" s="48"/>
      <c r="Z181" s="49"/>
      <c r="AA181" s="109"/>
      <c r="AB181" s="109"/>
      <c r="AC181" s="109"/>
      <c r="AD181" s="109"/>
      <c r="AE181" s="109"/>
      <c r="AF181" s="110"/>
      <c r="AG181" s="110"/>
      <c r="AH181" s="110"/>
      <c r="AI181" s="110"/>
      <c r="AJ181" s="110"/>
      <c r="AK181" s="110"/>
      <c r="AL181" s="110"/>
      <c r="AM181" s="110"/>
      <c r="AN181" s="111"/>
      <c r="AO181" s="34"/>
      <c r="AP181" s="35"/>
      <c r="AQ181" s="112"/>
      <c r="AR181" s="112"/>
      <c r="AS181" s="112"/>
      <c r="AT181" s="112"/>
      <c r="AU181" s="112"/>
      <c r="AV181" s="113"/>
      <c r="AW181" s="113"/>
      <c r="AX181" s="113"/>
      <c r="AY181" s="113"/>
      <c r="AZ181" s="114"/>
      <c r="BA181" s="115"/>
      <c r="BB181" s="115"/>
      <c r="BC181" s="115"/>
      <c r="BD181" s="115"/>
      <c r="BE181" s="115"/>
      <c r="BF181" s="115"/>
      <c r="BG181" s="116"/>
      <c r="BH181" s="117"/>
      <c r="BI181" s="69"/>
      <c r="BJ181" s="69"/>
      <c r="BK181" s="69"/>
      <c r="BL181" s="69"/>
      <c r="BM181" s="70"/>
      <c r="BN181" s="69"/>
      <c r="BO181" s="70"/>
      <c r="BP181" s="69"/>
      <c r="BQ181" s="71"/>
      <c r="BR181" s="69"/>
      <c r="BS181" s="69"/>
      <c r="BT181" s="69"/>
    </row>
    <row r="182" spans="1:72" ht="17.399999999999999" customHeight="1">
      <c r="A182" s="99"/>
      <c r="B182" s="103"/>
      <c r="C182" s="104"/>
      <c r="D182" s="105"/>
      <c r="E182" s="106"/>
      <c r="F182" s="107"/>
      <c r="G182" s="108"/>
      <c r="H182" s="47"/>
      <c r="I182" s="48"/>
      <c r="J182" s="49"/>
      <c r="K182" s="109"/>
      <c r="L182" s="109"/>
      <c r="M182" s="109"/>
      <c r="N182" s="109"/>
      <c r="O182" s="109"/>
      <c r="P182" s="47"/>
      <c r="Q182" s="48"/>
      <c r="R182" s="49"/>
      <c r="S182" s="109"/>
      <c r="T182" s="109"/>
      <c r="U182" s="109"/>
      <c r="V182" s="109"/>
      <c r="W182" s="109"/>
      <c r="X182" s="47"/>
      <c r="Y182" s="48"/>
      <c r="Z182" s="49"/>
      <c r="AA182" s="109"/>
      <c r="AB182" s="109"/>
      <c r="AC182" s="109"/>
      <c r="AD182" s="109"/>
      <c r="AE182" s="109"/>
      <c r="AF182" s="110"/>
      <c r="AG182" s="110"/>
      <c r="AH182" s="110"/>
      <c r="AI182" s="110"/>
      <c r="AJ182" s="110"/>
      <c r="AK182" s="110"/>
      <c r="AL182" s="110"/>
      <c r="AM182" s="110"/>
      <c r="AN182" s="111"/>
      <c r="AO182" s="34"/>
      <c r="AP182" s="35"/>
      <c r="AQ182" s="112"/>
      <c r="AR182" s="112"/>
      <c r="AS182" s="112"/>
      <c r="AT182" s="112"/>
      <c r="AU182" s="112"/>
      <c r="AV182" s="113"/>
      <c r="AW182" s="113"/>
      <c r="AX182" s="113"/>
      <c r="AY182" s="113"/>
      <c r="AZ182" s="114"/>
      <c r="BA182" s="115"/>
      <c r="BB182" s="115"/>
      <c r="BC182" s="115"/>
      <c r="BD182" s="115"/>
      <c r="BE182" s="115"/>
      <c r="BF182" s="115"/>
      <c r="BG182" s="116"/>
      <c r="BH182" s="117"/>
      <c r="BI182" s="69"/>
      <c r="BJ182" s="69"/>
      <c r="BK182" s="69"/>
      <c r="BL182" s="69"/>
      <c r="BM182" s="70"/>
      <c r="BN182" s="69"/>
      <c r="BO182" s="70"/>
      <c r="BP182" s="69"/>
      <c r="BQ182" s="71"/>
      <c r="BR182" s="69"/>
      <c r="BS182" s="69"/>
      <c r="BT182" s="69"/>
    </row>
    <row r="183" spans="1:72" ht="17.399999999999999" customHeight="1">
      <c r="A183" s="99"/>
      <c r="B183" s="103"/>
      <c r="C183" s="104"/>
      <c r="D183" s="105"/>
      <c r="E183" s="106"/>
      <c r="F183" s="107"/>
      <c r="G183" s="108"/>
      <c r="H183" s="47"/>
      <c r="I183" s="48"/>
      <c r="J183" s="49"/>
      <c r="K183" s="109"/>
      <c r="L183" s="109"/>
      <c r="M183" s="109"/>
      <c r="N183" s="109"/>
      <c r="O183" s="109"/>
      <c r="P183" s="47"/>
      <c r="Q183" s="48"/>
      <c r="R183" s="49"/>
      <c r="S183" s="109"/>
      <c r="T183" s="109"/>
      <c r="U183" s="109"/>
      <c r="V183" s="109"/>
      <c r="W183" s="109"/>
      <c r="X183" s="47"/>
      <c r="Y183" s="48"/>
      <c r="Z183" s="49"/>
      <c r="AA183" s="109"/>
      <c r="AB183" s="109"/>
      <c r="AC183" s="109"/>
      <c r="AD183" s="109"/>
      <c r="AE183" s="109"/>
      <c r="AF183" s="110"/>
      <c r="AG183" s="110"/>
      <c r="AH183" s="110"/>
      <c r="AI183" s="110"/>
      <c r="AJ183" s="110"/>
      <c r="AK183" s="110"/>
      <c r="AL183" s="110"/>
      <c r="AM183" s="110"/>
      <c r="AN183" s="111"/>
      <c r="AO183" s="34"/>
      <c r="AP183" s="35"/>
      <c r="AQ183" s="112"/>
      <c r="AR183" s="112"/>
      <c r="AS183" s="112"/>
      <c r="AT183" s="112"/>
      <c r="AU183" s="112"/>
      <c r="AV183" s="113"/>
      <c r="AW183" s="113"/>
      <c r="AX183" s="113"/>
      <c r="AY183" s="113"/>
      <c r="AZ183" s="114"/>
      <c r="BA183" s="115"/>
      <c r="BB183" s="115"/>
      <c r="BC183" s="115"/>
      <c r="BD183" s="115"/>
      <c r="BE183" s="115"/>
      <c r="BF183" s="115"/>
      <c r="BG183" s="116"/>
      <c r="BH183" s="117"/>
      <c r="BI183" s="69"/>
      <c r="BJ183" s="69"/>
      <c r="BK183" s="69"/>
      <c r="BL183" s="69"/>
      <c r="BM183" s="70"/>
      <c r="BN183" s="69"/>
      <c r="BO183" s="70"/>
      <c r="BP183" s="69"/>
      <c r="BQ183" s="71"/>
      <c r="BR183" s="69"/>
      <c r="BS183" s="69"/>
      <c r="BT183" s="69"/>
    </row>
    <row r="184" spans="1:72" ht="17.399999999999999" customHeight="1">
      <c r="A184" s="99"/>
      <c r="B184" s="103"/>
      <c r="C184" s="104"/>
      <c r="D184" s="105"/>
      <c r="E184" s="106"/>
      <c r="F184" s="107"/>
      <c r="G184" s="108"/>
      <c r="H184" s="47"/>
      <c r="I184" s="48"/>
      <c r="J184" s="49"/>
      <c r="K184" s="109"/>
      <c r="L184" s="109"/>
      <c r="M184" s="109"/>
      <c r="N184" s="109"/>
      <c r="O184" s="109"/>
      <c r="P184" s="47"/>
      <c r="Q184" s="48"/>
      <c r="R184" s="49"/>
      <c r="S184" s="109"/>
      <c r="T184" s="109"/>
      <c r="U184" s="109"/>
      <c r="V184" s="109"/>
      <c r="W184" s="109"/>
      <c r="X184" s="47"/>
      <c r="Y184" s="48"/>
      <c r="Z184" s="49"/>
      <c r="AA184" s="109"/>
      <c r="AB184" s="109"/>
      <c r="AC184" s="109"/>
      <c r="AD184" s="109"/>
      <c r="AE184" s="109"/>
      <c r="AF184" s="110"/>
      <c r="AG184" s="110"/>
      <c r="AH184" s="110"/>
      <c r="AI184" s="110"/>
      <c r="AJ184" s="110"/>
      <c r="AK184" s="110"/>
      <c r="AL184" s="110"/>
      <c r="AM184" s="110"/>
      <c r="AN184" s="111"/>
      <c r="AO184" s="34"/>
      <c r="AP184" s="35"/>
      <c r="AQ184" s="112"/>
      <c r="AR184" s="112"/>
      <c r="AS184" s="112"/>
      <c r="AT184" s="112"/>
      <c r="AU184" s="112"/>
      <c r="AV184" s="113"/>
      <c r="AW184" s="113"/>
      <c r="AX184" s="113"/>
      <c r="AY184" s="113"/>
      <c r="AZ184" s="114"/>
      <c r="BA184" s="115"/>
      <c r="BB184" s="115"/>
      <c r="BC184" s="115"/>
      <c r="BD184" s="115"/>
      <c r="BE184" s="115"/>
      <c r="BF184" s="115"/>
      <c r="BG184" s="116"/>
      <c r="BH184" s="117"/>
      <c r="BI184" s="69"/>
      <c r="BJ184" s="69"/>
      <c r="BK184" s="69"/>
      <c r="BL184" s="69"/>
      <c r="BM184" s="70"/>
      <c r="BN184" s="69"/>
      <c r="BO184" s="70"/>
      <c r="BP184" s="69"/>
      <c r="BQ184" s="71"/>
      <c r="BR184" s="69"/>
      <c r="BS184" s="69"/>
      <c r="BT184" s="69"/>
    </row>
    <row r="185" spans="1:72" ht="17.399999999999999" customHeight="1">
      <c r="A185" s="99"/>
      <c r="B185" s="103"/>
      <c r="C185" s="104"/>
      <c r="D185" s="105"/>
      <c r="E185" s="106"/>
      <c r="F185" s="107"/>
      <c r="G185" s="108"/>
      <c r="H185" s="47"/>
      <c r="I185" s="48"/>
      <c r="J185" s="49"/>
      <c r="K185" s="109"/>
      <c r="L185" s="109"/>
      <c r="M185" s="109"/>
      <c r="N185" s="109"/>
      <c r="O185" s="109"/>
      <c r="P185" s="47"/>
      <c r="Q185" s="48"/>
      <c r="R185" s="49"/>
      <c r="S185" s="109"/>
      <c r="T185" s="109"/>
      <c r="U185" s="109"/>
      <c r="V185" s="109"/>
      <c r="W185" s="109"/>
      <c r="X185" s="47"/>
      <c r="Y185" s="48"/>
      <c r="Z185" s="49"/>
      <c r="AA185" s="109"/>
      <c r="AB185" s="109"/>
      <c r="AC185" s="109"/>
      <c r="AD185" s="109"/>
      <c r="AE185" s="109"/>
      <c r="AF185" s="110"/>
      <c r="AG185" s="110"/>
      <c r="AH185" s="110"/>
      <c r="AI185" s="110"/>
      <c r="AJ185" s="110"/>
      <c r="AK185" s="110"/>
      <c r="AL185" s="110"/>
      <c r="AM185" s="110"/>
      <c r="AN185" s="111"/>
      <c r="AO185" s="34"/>
      <c r="AP185" s="35"/>
      <c r="AQ185" s="112"/>
      <c r="AR185" s="112"/>
      <c r="AS185" s="112"/>
      <c r="AT185" s="112"/>
      <c r="AU185" s="112"/>
      <c r="AV185" s="113"/>
      <c r="AW185" s="113"/>
      <c r="AX185" s="113"/>
      <c r="AY185" s="113"/>
      <c r="AZ185" s="114"/>
      <c r="BA185" s="115"/>
      <c r="BB185" s="115"/>
      <c r="BC185" s="115"/>
      <c r="BD185" s="115"/>
      <c r="BE185" s="115"/>
      <c r="BF185" s="115"/>
      <c r="BG185" s="116"/>
      <c r="BH185" s="117"/>
      <c r="BI185" s="69"/>
      <c r="BJ185" s="69"/>
      <c r="BK185" s="69"/>
      <c r="BL185" s="69"/>
      <c r="BM185" s="70"/>
      <c r="BN185" s="69"/>
      <c r="BO185" s="70"/>
      <c r="BP185" s="69"/>
      <c r="BQ185" s="71"/>
      <c r="BR185" s="69"/>
      <c r="BS185" s="69"/>
      <c r="BT185" s="69"/>
    </row>
    <row r="186" spans="1:72" ht="17.399999999999999" customHeight="1">
      <c r="A186" s="99"/>
      <c r="B186" s="103"/>
      <c r="C186" s="104"/>
      <c r="D186" s="105"/>
      <c r="E186" s="106"/>
      <c r="F186" s="450" t="s">
        <v>39</v>
      </c>
      <c r="G186" s="451"/>
      <c r="H186" s="47"/>
      <c r="I186" s="48"/>
      <c r="J186" s="49"/>
      <c r="K186" s="109"/>
      <c r="L186" s="109"/>
      <c r="M186" s="109"/>
      <c r="N186" s="109"/>
      <c r="O186" s="109"/>
      <c r="P186" s="47"/>
      <c r="Q186" s="48"/>
      <c r="R186" s="49"/>
      <c r="S186" s="109"/>
      <c r="T186" s="109"/>
      <c r="U186" s="109"/>
      <c r="V186" s="109"/>
      <c r="W186" s="109"/>
      <c r="X186" s="47"/>
      <c r="Y186" s="48"/>
      <c r="Z186" s="49"/>
      <c r="AA186" s="109"/>
      <c r="AB186" s="109"/>
      <c r="AC186" s="109"/>
      <c r="AD186" s="109"/>
      <c r="AE186" s="109"/>
      <c r="AF186" s="110"/>
      <c r="AG186" s="110"/>
      <c r="AH186" s="110"/>
      <c r="AI186" s="110"/>
      <c r="AJ186" s="110"/>
      <c r="AK186" s="110"/>
      <c r="AL186" s="110"/>
      <c r="AM186" s="110"/>
      <c r="AN186" s="111"/>
      <c r="AO186" s="34"/>
      <c r="AP186" s="35"/>
      <c r="AQ186" s="112"/>
      <c r="AR186" s="112"/>
      <c r="AS186" s="112"/>
      <c r="AT186" s="112"/>
      <c r="AU186" s="112"/>
      <c r="AV186" s="113"/>
      <c r="AW186" s="113"/>
      <c r="AX186" s="113"/>
      <c r="AY186" s="113"/>
      <c r="AZ186" s="114"/>
      <c r="BA186" s="115"/>
      <c r="BB186" s="115"/>
      <c r="BC186" s="115"/>
      <c r="BD186" s="115"/>
      <c r="BE186" s="115"/>
      <c r="BF186" s="115"/>
      <c r="BG186" s="116"/>
      <c r="BH186" s="117"/>
      <c r="BI186" s="69"/>
      <c r="BJ186" s="69"/>
      <c r="BK186" s="69"/>
      <c r="BL186" s="69"/>
      <c r="BM186" s="70"/>
      <c r="BN186" s="69"/>
      <c r="BO186" s="70"/>
      <c r="BP186" s="69"/>
      <c r="BQ186" s="71"/>
      <c r="BR186" s="69"/>
      <c r="BS186" s="69"/>
      <c r="BT186" s="69"/>
    </row>
    <row r="187" spans="1:72" ht="17.399999999999999" customHeight="1">
      <c r="A187" s="99"/>
      <c r="B187" s="103"/>
      <c r="C187" s="104"/>
      <c r="D187" s="105"/>
      <c r="E187" s="106"/>
      <c r="F187" s="107"/>
      <c r="G187" s="108"/>
      <c r="H187" s="47"/>
      <c r="I187" s="48"/>
      <c r="J187" s="49"/>
      <c r="K187" s="109"/>
      <c r="L187" s="109"/>
      <c r="M187" s="109"/>
      <c r="N187" s="109"/>
      <c r="O187" s="109"/>
      <c r="P187" s="47"/>
      <c r="Q187" s="48"/>
      <c r="R187" s="49"/>
      <c r="S187" s="109"/>
      <c r="T187" s="109"/>
      <c r="U187" s="109"/>
      <c r="V187" s="109"/>
      <c r="W187" s="109"/>
      <c r="X187" s="47"/>
      <c r="Y187" s="48"/>
      <c r="Z187" s="49"/>
      <c r="AA187" s="109"/>
      <c r="AB187" s="109"/>
      <c r="AC187" s="109"/>
      <c r="AD187" s="109"/>
      <c r="AE187" s="109"/>
      <c r="AF187" s="110"/>
      <c r="AG187" s="110"/>
      <c r="AH187" s="110"/>
      <c r="AI187" s="110"/>
      <c r="AJ187" s="110"/>
      <c r="AK187" s="110"/>
      <c r="AL187" s="110"/>
      <c r="AM187" s="110"/>
      <c r="AN187" s="111"/>
      <c r="AO187" s="34"/>
      <c r="AP187" s="35"/>
      <c r="AQ187" s="112"/>
      <c r="AR187" s="112"/>
      <c r="AS187" s="112"/>
      <c r="AT187" s="112"/>
      <c r="AU187" s="112"/>
      <c r="AV187" s="113"/>
      <c r="AW187" s="113"/>
      <c r="AX187" s="113"/>
      <c r="AY187" s="113"/>
      <c r="AZ187" s="114"/>
      <c r="BA187" s="115"/>
      <c r="BB187" s="115"/>
      <c r="BC187" s="115"/>
      <c r="BD187" s="115"/>
      <c r="BE187" s="115"/>
      <c r="BF187" s="115"/>
      <c r="BG187" s="116"/>
      <c r="BH187" s="117"/>
      <c r="BI187" s="69"/>
      <c r="BJ187" s="69"/>
      <c r="BK187" s="69"/>
      <c r="BL187" s="69"/>
      <c r="BM187" s="70"/>
      <c r="BN187" s="69"/>
      <c r="BO187" s="70"/>
      <c r="BP187" s="69"/>
      <c r="BQ187" s="71"/>
      <c r="BR187" s="69"/>
      <c r="BS187" s="69"/>
      <c r="BT187" s="69"/>
    </row>
    <row r="188" spans="1:72" ht="17.399999999999999" customHeight="1">
      <c r="A188" s="99"/>
      <c r="B188" s="103"/>
      <c r="C188" s="104"/>
      <c r="D188" s="105"/>
      <c r="E188" s="118" t="s">
        <v>40</v>
      </c>
      <c r="F188" s="119" t="s">
        <v>41</v>
      </c>
      <c r="G188" s="120" t="str">
        <f>VLOOKUP(1,$BV$8:$BW$11,2,FALSE)</f>
        <v>SZUMILAS Władysław</v>
      </c>
      <c r="H188" s="47"/>
      <c r="I188" s="48"/>
      <c r="J188" s="49"/>
      <c r="K188" s="109"/>
      <c r="L188" s="109"/>
      <c r="M188" s="109"/>
      <c r="N188" s="109"/>
      <c r="O188" s="109"/>
      <c r="P188" s="47"/>
      <c r="Q188" s="48"/>
      <c r="R188" s="49"/>
      <c r="S188" s="109"/>
      <c r="T188" s="109"/>
      <c r="U188" s="109"/>
      <c r="V188" s="109"/>
      <c r="W188" s="109"/>
      <c r="X188" s="47"/>
      <c r="Y188" s="48"/>
      <c r="Z188" s="49"/>
      <c r="AA188" s="109"/>
      <c r="AB188" s="109"/>
      <c r="AC188" s="109"/>
      <c r="AD188" s="109"/>
      <c r="AE188" s="109"/>
      <c r="AF188" s="110"/>
      <c r="AG188" s="110"/>
      <c r="AH188" s="110"/>
      <c r="AI188" s="110"/>
      <c r="AJ188" s="110"/>
      <c r="AK188" s="110"/>
      <c r="AL188" s="110"/>
      <c r="AM188" s="110"/>
      <c r="AN188" s="111"/>
      <c r="AO188" s="34"/>
      <c r="AP188" s="35"/>
      <c r="AQ188" s="112"/>
      <c r="AR188" s="112"/>
      <c r="AS188" s="112"/>
      <c r="AT188" s="112"/>
      <c r="AU188" s="112"/>
      <c r="AV188" s="113"/>
      <c r="AW188" s="113"/>
      <c r="AX188" s="113"/>
      <c r="AY188" s="113"/>
      <c r="AZ188" s="114"/>
      <c r="BA188" s="115"/>
      <c r="BB188" s="115"/>
      <c r="BC188" s="115"/>
      <c r="BD188" s="115"/>
      <c r="BE188" s="115"/>
      <c r="BF188" s="115"/>
      <c r="BG188" s="116"/>
      <c r="BH188" s="117"/>
      <c r="BI188" s="69"/>
      <c r="BJ188" s="69"/>
      <c r="BK188" s="69"/>
      <c r="BL188" s="69"/>
      <c r="BM188" s="70"/>
      <c r="BN188" s="69"/>
      <c r="BO188" s="70"/>
      <c r="BP188" s="69"/>
      <c r="BQ188" s="71"/>
      <c r="BR188" s="69"/>
      <c r="BS188" s="69"/>
      <c r="BT188" s="69"/>
    </row>
    <row r="189" spans="1:72" ht="17.399999999999999" customHeight="1">
      <c r="A189" s="99"/>
      <c r="B189" s="103"/>
      <c r="C189" s="104"/>
      <c r="D189" s="105"/>
      <c r="E189" s="118" t="s">
        <v>42</v>
      </c>
      <c r="F189" s="119" t="s">
        <v>43</v>
      </c>
      <c r="G189" s="120" t="str">
        <f>VLOOKUP(1,$BV$21:$BW$24,2,FALSE)</f>
        <v>JANECZKO Konrad</v>
      </c>
      <c r="H189" s="47"/>
      <c r="I189" s="48"/>
      <c r="J189" s="49"/>
      <c r="K189" s="109"/>
      <c r="L189" s="109"/>
      <c r="M189" s="109"/>
      <c r="N189" s="109"/>
      <c r="O189" s="109"/>
      <c r="P189" s="47"/>
      <c r="Q189" s="48"/>
      <c r="R189" s="49"/>
      <c r="S189" s="109"/>
      <c r="T189" s="109"/>
      <c r="U189" s="109"/>
      <c r="V189" s="109"/>
      <c r="W189" s="109"/>
      <c r="X189" s="47"/>
      <c r="Y189" s="48"/>
      <c r="Z189" s="49"/>
      <c r="AA189" s="109"/>
      <c r="AB189" s="109"/>
      <c r="AC189" s="109"/>
      <c r="AD189" s="109"/>
      <c r="AE189" s="109"/>
      <c r="AF189" s="110"/>
      <c r="AG189" s="110"/>
      <c r="AH189" s="110"/>
      <c r="AI189" s="110"/>
      <c r="AJ189" s="110"/>
      <c r="AK189" s="110"/>
      <c r="AL189" s="110"/>
      <c r="AM189" s="110"/>
      <c r="AN189" s="111"/>
      <c r="AO189" s="34"/>
      <c r="AP189" s="35"/>
      <c r="AQ189" s="112"/>
      <c r="AR189" s="112"/>
      <c r="AS189" s="112"/>
      <c r="AT189" s="112"/>
      <c r="AU189" s="112"/>
      <c r="AV189" s="113"/>
      <c r="AW189" s="113"/>
      <c r="AX189" s="113"/>
      <c r="AY189" s="113"/>
      <c r="AZ189" s="114"/>
      <c r="BA189" s="115"/>
      <c r="BB189" s="115"/>
      <c r="BC189" s="115"/>
      <c r="BD189" s="115"/>
      <c r="BE189" s="115"/>
      <c r="BF189" s="115"/>
      <c r="BG189" s="116"/>
      <c r="BH189" s="117"/>
      <c r="BI189" s="69"/>
      <c r="BJ189" s="69"/>
      <c r="BK189" s="69"/>
      <c r="BL189" s="69"/>
      <c r="BM189" s="70"/>
      <c r="BN189" s="69"/>
      <c r="BO189" s="70"/>
      <c r="BP189" s="69"/>
      <c r="BQ189" s="71"/>
      <c r="BR189" s="69"/>
      <c r="BS189" s="69"/>
      <c r="BT189" s="69"/>
    </row>
    <row r="190" spans="1:72" ht="17.399999999999999" customHeight="1">
      <c r="A190" s="99"/>
      <c r="B190" s="103"/>
      <c r="C190" s="104"/>
      <c r="D190" s="105"/>
      <c r="E190" s="118" t="s">
        <v>44</v>
      </c>
      <c r="F190" s="119" t="s">
        <v>45</v>
      </c>
      <c r="G190" s="120" t="str">
        <f>VLOOKUP(1,$BV$34:$BW$37,2,FALSE)</f>
        <v>STOSZKO Artur</v>
      </c>
      <c r="H190" s="47"/>
      <c r="I190" s="48"/>
      <c r="J190" s="49"/>
      <c r="K190" s="109"/>
      <c r="L190" s="109"/>
      <c r="M190" s="109"/>
      <c r="N190" s="109"/>
      <c r="O190" s="109"/>
      <c r="P190" s="47"/>
      <c r="Q190" s="48"/>
      <c r="R190" s="49"/>
      <c r="S190" s="109"/>
      <c r="T190" s="109"/>
      <c r="U190" s="109"/>
      <c r="V190" s="109"/>
      <c r="W190" s="109"/>
      <c r="X190" s="47"/>
      <c r="Y190" s="48"/>
      <c r="Z190" s="49"/>
      <c r="AA190" s="109"/>
      <c r="AB190" s="109"/>
      <c r="AC190" s="109"/>
      <c r="AD190" s="109"/>
      <c r="AE190" s="109"/>
      <c r="AF190" s="110"/>
      <c r="AG190" s="110"/>
      <c r="AH190" s="110"/>
      <c r="AI190" s="110"/>
      <c r="AJ190" s="110"/>
      <c r="AK190" s="110"/>
      <c r="AL190" s="110"/>
      <c r="AM190" s="110"/>
      <c r="AN190" s="111"/>
      <c r="AO190" s="34"/>
      <c r="AP190" s="35"/>
      <c r="AQ190" s="112"/>
      <c r="AR190" s="112"/>
      <c r="AS190" s="112"/>
      <c r="AT190" s="112"/>
      <c r="AU190" s="112"/>
      <c r="AV190" s="113"/>
      <c r="AW190" s="113"/>
      <c r="AX190" s="113"/>
      <c r="AY190" s="113"/>
      <c r="AZ190" s="114"/>
      <c r="BA190" s="115"/>
      <c r="BB190" s="115"/>
      <c r="BC190" s="115"/>
      <c r="BD190" s="115"/>
      <c r="BE190" s="115"/>
      <c r="BF190" s="115"/>
      <c r="BG190" s="116"/>
      <c r="BH190" s="117"/>
      <c r="BI190" s="69"/>
      <c r="BJ190" s="69"/>
      <c r="BK190" s="69"/>
      <c r="BL190" s="69"/>
      <c r="BM190" s="70"/>
      <c r="BN190" s="69"/>
      <c r="BO190" s="70"/>
      <c r="BP190" s="69"/>
      <c r="BQ190" s="71"/>
      <c r="BR190" s="69"/>
      <c r="BS190" s="69"/>
      <c r="BT190" s="69"/>
    </row>
    <row r="191" spans="1:72" ht="17.399999999999999" customHeight="1">
      <c r="A191" s="99"/>
      <c r="B191" s="103"/>
      <c r="C191" s="104"/>
      <c r="D191" s="105"/>
      <c r="E191" s="118" t="s">
        <v>46</v>
      </c>
      <c r="F191" s="119" t="s">
        <v>47</v>
      </c>
      <c r="G191" s="120" t="str">
        <f>VLOOKUP(1,$BV$47:$BW$50,2,FALSE)</f>
        <v>MRZYGŁÓD Tomasz</v>
      </c>
      <c r="H191" s="47"/>
      <c r="I191" s="48"/>
      <c r="J191" s="49"/>
      <c r="K191" s="109"/>
      <c r="L191" s="109"/>
      <c r="M191" s="109"/>
      <c r="N191" s="109"/>
      <c r="O191" s="109"/>
      <c r="P191" s="47"/>
      <c r="Q191" s="48"/>
      <c r="R191" s="49"/>
      <c r="S191" s="109"/>
      <c r="T191" s="109"/>
      <c r="U191" s="109"/>
      <c r="V191" s="109"/>
      <c r="W191" s="109"/>
      <c r="X191" s="47"/>
      <c r="Y191" s="48"/>
      <c r="Z191" s="49"/>
      <c r="AA191" s="109"/>
      <c r="AB191" s="109"/>
      <c r="AC191" s="109"/>
      <c r="AD191" s="109"/>
      <c r="AE191" s="109"/>
      <c r="AF191" s="110"/>
      <c r="AG191" s="110"/>
      <c r="AH191" s="110"/>
      <c r="AI191" s="110"/>
      <c r="AJ191" s="110"/>
      <c r="AK191" s="110"/>
      <c r="AL191" s="110"/>
      <c r="AM191" s="110"/>
      <c r="AN191" s="111"/>
      <c r="AO191" s="34"/>
      <c r="AP191" s="35"/>
      <c r="AQ191" s="112"/>
      <c r="AR191" s="112"/>
      <c r="AS191" s="112"/>
      <c r="AT191" s="112"/>
      <c r="AU191" s="112"/>
      <c r="AV191" s="113"/>
      <c r="AW191" s="113"/>
      <c r="AX191" s="113"/>
      <c r="AY191" s="113"/>
      <c r="AZ191" s="114"/>
      <c r="BA191" s="115"/>
      <c r="BB191" s="115"/>
      <c r="BC191" s="115"/>
      <c r="BD191" s="115"/>
      <c r="BE191" s="115"/>
      <c r="BF191" s="115"/>
      <c r="BG191" s="116"/>
      <c r="BH191" s="117"/>
      <c r="BI191" s="69"/>
      <c r="BJ191" s="69"/>
      <c r="BK191" s="69"/>
      <c r="BL191" s="69"/>
      <c r="BM191" s="70"/>
      <c r="BN191" s="69"/>
      <c r="BO191" s="70"/>
      <c r="BP191" s="69"/>
      <c r="BQ191" s="71"/>
      <c r="BR191" s="69"/>
      <c r="BS191" s="69"/>
      <c r="BT191" s="69"/>
    </row>
    <row r="192" spans="1:72" ht="17.399999999999999" customHeight="1">
      <c r="A192" s="99"/>
      <c r="B192" s="103"/>
      <c r="C192" s="104"/>
      <c r="D192" s="105"/>
      <c r="E192" s="118" t="s">
        <v>48</v>
      </c>
      <c r="F192" s="119" t="s">
        <v>49</v>
      </c>
      <c r="G192" s="120" t="str">
        <f>VLOOKUP(1,$BV$60:$BW$63,2,FALSE)</f>
        <v>SUDOŁ Andrzej</v>
      </c>
      <c r="H192" s="47"/>
      <c r="I192" s="48"/>
      <c r="J192" s="49"/>
      <c r="K192" s="109"/>
      <c r="L192" s="109"/>
      <c r="M192" s="109"/>
      <c r="N192" s="109"/>
      <c r="O192" s="109"/>
      <c r="P192" s="47"/>
      <c r="Q192" s="48"/>
      <c r="R192" s="49"/>
      <c r="S192" s="109"/>
      <c r="T192" s="109"/>
      <c r="U192" s="109"/>
      <c r="V192" s="109"/>
      <c r="W192" s="109"/>
      <c r="X192" s="47"/>
      <c r="Y192" s="48"/>
      <c r="Z192" s="49"/>
      <c r="AA192" s="109"/>
      <c r="AB192" s="109"/>
      <c r="AC192" s="109"/>
      <c r="AD192" s="109"/>
      <c r="AE192" s="109"/>
      <c r="AF192" s="110"/>
      <c r="AG192" s="110"/>
      <c r="AH192" s="110"/>
      <c r="AI192" s="110"/>
      <c r="AJ192" s="110"/>
      <c r="AK192" s="110"/>
      <c r="AL192" s="110"/>
      <c r="AM192" s="110"/>
      <c r="AN192" s="111"/>
      <c r="AO192" s="34"/>
      <c r="AP192" s="35"/>
      <c r="AQ192" s="112"/>
      <c r="AR192" s="112"/>
      <c r="AS192" s="112"/>
      <c r="AT192" s="112"/>
      <c r="AU192" s="112"/>
      <c r="AV192" s="113"/>
      <c r="AW192" s="113"/>
      <c r="AX192" s="113"/>
      <c r="AY192" s="113"/>
      <c r="AZ192" s="114"/>
      <c r="BA192" s="115"/>
      <c r="BB192" s="115"/>
      <c r="BC192" s="115"/>
      <c r="BD192" s="115"/>
      <c r="BE192" s="115"/>
      <c r="BF192" s="115"/>
      <c r="BG192" s="116"/>
      <c r="BH192" s="117"/>
      <c r="BI192" s="69"/>
      <c r="BJ192" s="69"/>
      <c r="BK192" s="69"/>
      <c r="BL192" s="69"/>
      <c r="BM192" s="70"/>
      <c r="BN192" s="69"/>
      <c r="BO192" s="70"/>
      <c r="BP192" s="69"/>
      <c r="BQ192" s="71"/>
      <c r="BR192" s="69"/>
      <c r="BS192" s="69"/>
      <c r="BT192" s="69"/>
    </row>
    <row r="193" spans="1:72" ht="17.399999999999999" customHeight="1">
      <c r="A193" s="99"/>
      <c r="B193" s="103"/>
      <c r="C193" s="104"/>
      <c r="D193" s="105"/>
      <c r="E193" s="118" t="s">
        <v>50</v>
      </c>
      <c r="F193" s="119" t="s">
        <v>51</v>
      </c>
      <c r="G193" s="120" t="str">
        <f>VLOOKUP(1,$BV$71:$BW$74,2,FALSE)</f>
        <v>KLOCEK Krzysztof</v>
      </c>
      <c r="H193" s="47"/>
      <c r="I193" s="48"/>
      <c r="J193" s="49"/>
      <c r="K193" s="109"/>
      <c r="L193" s="109"/>
      <c r="M193" s="109"/>
      <c r="N193" s="109"/>
      <c r="O193" s="109"/>
      <c r="P193" s="47"/>
      <c r="Q193" s="48"/>
      <c r="R193" s="49"/>
      <c r="S193" s="109"/>
      <c r="T193" s="109"/>
      <c r="U193" s="109"/>
      <c r="V193" s="109"/>
      <c r="W193" s="109"/>
      <c r="X193" s="47"/>
      <c r="Y193" s="48"/>
      <c r="Z193" s="49"/>
      <c r="AA193" s="109"/>
      <c r="AB193" s="109"/>
      <c r="AC193" s="109"/>
      <c r="AD193" s="109"/>
      <c r="AE193" s="109"/>
      <c r="AF193" s="110"/>
      <c r="AG193" s="110"/>
      <c r="AH193" s="110"/>
      <c r="AI193" s="110"/>
      <c r="AJ193" s="110"/>
      <c r="AK193" s="110"/>
      <c r="AL193" s="110"/>
      <c r="AM193" s="110"/>
      <c r="AN193" s="111"/>
      <c r="AO193" s="34"/>
      <c r="AP193" s="35"/>
      <c r="AQ193" s="112"/>
      <c r="AR193" s="112"/>
      <c r="AS193" s="112"/>
      <c r="AT193" s="112"/>
      <c r="AU193" s="112"/>
      <c r="AV193" s="113"/>
      <c r="AW193" s="113"/>
      <c r="AX193" s="113"/>
      <c r="AY193" s="113"/>
      <c r="AZ193" s="114"/>
      <c r="BA193" s="115"/>
      <c r="BB193" s="115"/>
      <c r="BC193" s="115"/>
      <c r="BD193" s="115"/>
      <c r="BE193" s="115"/>
      <c r="BF193" s="115"/>
      <c r="BG193" s="116"/>
      <c r="BH193" s="117"/>
      <c r="BI193" s="69"/>
      <c r="BJ193" s="69"/>
      <c r="BK193" s="69"/>
      <c r="BL193" s="69"/>
      <c r="BM193" s="70"/>
      <c r="BN193" s="69"/>
      <c r="BO193" s="70"/>
      <c r="BP193" s="69"/>
      <c r="BQ193" s="71"/>
      <c r="BR193" s="69"/>
      <c r="BS193" s="69"/>
      <c r="BT193" s="69"/>
    </row>
    <row r="194" spans="1:72" ht="17.399999999999999" customHeight="1">
      <c r="A194" s="99"/>
      <c r="B194" s="103"/>
      <c r="C194" s="104"/>
      <c r="D194" s="105"/>
      <c r="E194" s="118" t="s">
        <v>52</v>
      </c>
      <c r="F194" s="119" t="s">
        <v>53</v>
      </c>
      <c r="G194" s="120" t="str">
        <f>VLOOKUP(1,$BV$82:$BW$85,2,FALSE)</f>
        <v>NAGÓRZAŃSKI Seweryn</v>
      </c>
      <c r="H194" s="47"/>
      <c r="I194" s="48"/>
      <c r="J194" s="49"/>
      <c r="K194" s="109"/>
      <c r="L194" s="109"/>
      <c r="M194" s="109"/>
      <c r="N194" s="109"/>
      <c r="O194" s="109"/>
      <c r="P194" s="47"/>
      <c r="Q194" s="48"/>
      <c r="R194" s="49"/>
      <c r="S194" s="109"/>
      <c r="T194" s="109"/>
      <c r="U194" s="109"/>
      <c r="V194" s="109"/>
      <c r="W194" s="109"/>
      <c r="X194" s="47"/>
      <c r="Y194" s="48"/>
      <c r="Z194" s="49"/>
      <c r="AA194" s="109"/>
      <c r="AB194" s="109"/>
      <c r="AC194" s="109"/>
      <c r="AD194" s="109"/>
      <c r="AE194" s="109"/>
      <c r="AF194" s="110"/>
      <c r="AG194" s="110"/>
      <c r="AH194" s="110"/>
      <c r="AI194" s="110"/>
      <c r="AJ194" s="110"/>
      <c r="AK194" s="110"/>
      <c r="AL194" s="110"/>
      <c r="AM194" s="110"/>
      <c r="AN194" s="111"/>
      <c r="AO194" s="34"/>
      <c r="AP194" s="35"/>
      <c r="AQ194" s="112"/>
      <c r="AR194" s="112"/>
      <c r="AS194" s="112"/>
      <c r="AT194" s="112"/>
      <c r="AU194" s="112"/>
      <c r="AV194" s="113"/>
      <c r="AW194" s="113"/>
      <c r="AX194" s="113"/>
      <c r="AY194" s="113"/>
      <c r="AZ194" s="114"/>
      <c r="BA194" s="115"/>
      <c r="BB194" s="115"/>
      <c r="BC194" s="115"/>
      <c r="BD194" s="115"/>
      <c r="BE194" s="115"/>
      <c r="BF194" s="115"/>
      <c r="BG194" s="116"/>
      <c r="BH194" s="117"/>
      <c r="BI194" s="69"/>
      <c r="BJ194" s="69"/>
      <c r="BK194" s="69"/>
      <c r="BL194" s="69"/>
      <c r="BM194" s="70"/>
      <c r="BN194" s="69"/>
      <c r="BO194" s="70"/>
      <c r="BP194" s="69"/>
      <c r="BQ194" s="71"/>
      <c r="BR194" s="69"/>
      <c r="BS194" s="69"/>
      <c r="BT194" s="69"/>
    </row>
    <row r="195" spans="1:72" ht="17.399999999999999" customHeight="1">
      <c r="A195" s="99"/>
      <c r="B195" s="103"/>
      <c r="C195" s="104"/>
      <c r="D195" s="105"/>
      <c r="E195" s="118" t="s">
        <v>54</v>
      </c>
      <c r="F195" s="119" t="s">
        <v>55</v>
      </c>
      <c r="G195" s="120" t="str">
        <f>VLOOKUP(1,$BV$99:$BW$102,2,FALSE)</f>
        <v>BIAŁEK Adam</v>
      </c>
      <c r="H195" s="47"/>
      <c r="I195" s="48"/>
      <c r="J195" s="49"/>
      <c r="K195" s="109"/>
      <c r="L195" s="109"/>
      <c r="M195" s="109"/>
      <c r="N195" s="109"/>
      <c r="O195" s="109"/>
      <c r="P195" s="47"/>
      <c r="Q195" s="48"/>
      <c r="R195" s="49"/>
      <c r="S195" s="109"/>
      <c r="T195" s="109"/>
      <c r="U195" s="109"/>
      <c r="V195" s="109"/>
      <c r="W195" s="109"/>
      <c r="X195" s="47"/>
      <c r="Y195" s="48"/>
      <c r="Z195" s="49"/>
      <c r="AA195" s="109"/>
      <c r="AB195" s="109"/>
      <c r="AC195" s="109"/>
      <c r="AD195" s="109"/>
      <c r="AE195" s="109"/>
      <c r="AF195" s="110"/>
      <c r="AG195" s="110"/>
      <c r="AH195" s="110"/>
      <c r="AI195" s="110"/>
      <c r="AJ195" s="110"/>
      <c r="AK195" s="110"/>
      <c r="AL195" s="110"/>
      <c r="AM195" s="110"/>
      <c r="AN195" s="111"/>
      <c r="AO195" s="34"/>
      <c r="AP195" s="35"/>
      <c r="AQ195" s="112"/>
      <c r="AR195" s="112"/>
      <c r="AS195" s="112"/>
      <c r="AT195" s="112"/>
      <c r="AU195" s="112"/>
      <c r="AV195" s="113"/>
      <c r="AW195" s="113"/>
      <c r="AX195" s="113"/>
      <c r="AY195" s="113"/>
      <c r="AZ195" s="114"/>
      <c r="BA195" s="115"/>
      <c r="BB195" s="115"/>
      <c r="BC195" s="115"/>
      <c r="BD195" s="115"/>
      <c r="BE195" s="115"/>
      <c r="BF195" s="115"/>
      <c r="BG195" s="116"/>
      <c r="BH195" s="117"/>
      <c r="BI195" s="69"/>
      <c r="BJ195" s="69"/>
      <c r="BK195" s="69"/>
      <c r="BL195" s="69"/>
      <c r="BM195" s="70"/>
      <c r="BN195" s="69"/>
      <c r="BO195" s="70"/>
      <c r="BP195" s="69"/>
      <c r="BQ195" s="71"/>
      <c r="BR195" s="69"/>
      <c r="BS195" s="69"/>
      <c r="BT195" s="69"/>
    </row>
    <row r="196" spans="1:72" ht="17.399999999999999" customHeight="1">
      <c r="A196" s="99"/>
      <c r="B196" s="103"/>
      <c r="C196" s="104"/>
      <c r="D196" s="105"/>
      <c r="E196" s="118" t="s">
        <v>56</v>
      </c>
      <c r="F196" s="119" t="s">
        <v>57</v>
      </c>
      <c r="G196" s="121" t="str">
        <f>VLOOKUP(1,$BV$110:$BW$113,2,FALSE)</f>
        <v>PYTEL Adam</v>
      </c>
      <c r="H196" s="47"/>
      <c r="I196" s="48"/>
      <c r="J196" s="49"/>
      <c r="K196" s="109"/>
      <c r="L196" s="109"/>
      <c r="M196" s="109"/>
      <c r="N196" s="109"/>
      <c r="O196" s="109"/>
      <c r="P196" s="47"/>
      <c r="Q196" s="48"/>
      <c r="R196" s="49"/>
      <c r="S196" s="109"/>
      <c r="T196" s="109"/>
      <c r="U196" s="109"/>
      <c r="V196" s="109"/>
      <c r="W196" s="109"/>
      <c r="X196" s="47"/>
      <c r="Y196" s="48"/>
      <c r="Z196" s="49"/>
      <c r="AA196" s="109"/>
      <c r="AB196" s="109"/>
      <c r="AC196" s="109"/>
      <c r="AD196" s="109"/>
      <c r="AE196" s="109"/>
      <c r="AF196" s="110"/>
      <c r="AG196" s="110"/>
      <c r="AH196" s="110"/>
      <c r="AI196" s="110"/>
      <c r="AJ196" s="110"/>
      <c r="AK196" s="110"/>
      <c r="AL196" s="110"/>
      <c r="AM196" s="110"/>
      <c r="AN196" s="111"/>
      <c r="AO196" s="34"/>
      <c r="AP196" s="35"/>
      <c r="AQ196" s="112"/>
      <c r="AR196" s="112"/>
      <c r="AS196" s="112"/>
      <c r="AT196" s="112"/>
      <c r="AU196" s="112"/>
      <c r="AV196" s="113"/>
      <c r="AW196" s="113"/>
      <c r="AX196" s="113"/>
      <c r="AY196" s="113"/>
      <c r="AZ196" s="114"/>
      <c r="BA196" s="115"/>
      <c r="BB196" s="115"/>
      <c r="BC196" s="115"/>
      <c r="BD196" s="115"/>
      <c r="BE196" s="115"/>
      <c r="BF196" s="115"/>
      <c r="BG196" s="116"/>
      <c r="BH196" s="117"/>
      <c r="BI196" s="69"/>
      <c r="BJ196" s="69"/>
      <c r="BK196" s="69"/>
      <c r="BL196" s="69"/>
      <c r="BM196" s="70"/>
      <c r="BN196" s="69"/>
      <c r="BO196" s="70"/>
      <c r="BP196" s="69"/>
      <c r="BQ196" s="71"/>
      <c r="BR196" s="69"/>
      <c r="BS196" s="69"/>
      <c r="BT196" s="69"/>
    </row>
    <row r="197" spans="1:72" ht="17.399999999999999" customHeight="1">
      <c r="A197" s="99"/>
      <c r="B197" s="103"/>
      <c r="C197" s="104"/>
      <c r="D197" s="105"/>
      <c r="E197" s="118" t="s">
        <v>58</v>
      </c>
      <c r="F197" s="119" t="s">
        <v>59</v>
      </c>
      <c r="G197" s="121" t="str">
        <f>VLOOKUP(1,$BV$121:$BW$124,2,FALSE)</f>
        <v>TETLA Tomasz</v>
      </c>
      <c r="H197" s="47"/>
      <c r="I197" s="48"/>
      <c r="J197" s="49"/>
      <c r="K197" s="109"/>
      <c r="L197" s="109"/>
      <c r="M197" s="109"/>
      <c r="N197" s="109"/>
      <c r="O197" s="109"/>
      <c r="P197" s="47"/>
      <c r="Q197" s="48"/>
      <c r="R197" s="49"/>
      <c r="S197" s="109"/>
      <c r="T197" s="109"/>
      <c r="U197" s="109"/>
      <c r="V197" s="109"/>
      <c r="W197" s="109"/>
      <c r="X197" s="47"/>
      <c r="Y197" s="48"/>
      <c r="Z197" s="49"/>
      <c r="AA197" s="109"/>
      <c r="AB197" s="109"/>
      <c r="AC197" s="109"/>
      <c r="AD197" s="109"/>
      <c r="AE197" s="109"/>
      <c r="AF197" s="110"/>
      <c r="AG197" s="110"/>
      <c r="AH197" s="110"/>
      <c r="AI197" s="110"/>
      <c r="AJ197" s="110"/>
      <c r="AK197" s="110"/>
      <c r="AL197" s="110"/>
      <c r="AM197" s="110"/>
      <c r="AN197" s="111"/>
      <c r="AO197" s="34"/>
      <c r="AP197" s="35"/>
      <c r="AQ197" s="112"/>
      <c r="AR197" s="112"/>
      <c r="AS197" s="112"/>
      <c r="AT197" s="112"/>
      <c r="AU197" s="112"/>
      <c r="AV197" s="113"/>
      <c r="AW197" s="113"/>
      <c r="AX197" s="113"/>
      <c r="AY197" s="113"/>
      <c r="AZ197" s="114"/>
      <c r="BA197" s="115"/>
      <c r="BB197" s="115"/>
      <c r="BC197" s="115"/>
      <c r="BD197" s="115"/>
      <c r="BE197" s="115"/>
      <c r="BF197" s="115"/>
      <c r="BG197" s="116"/>
      <c r="BH197" s="117"/>
      <c r="BI197" s="69"/>
      <c r="BJ197" s="69"/>
      <c r="BK197" s="69"/>
      <c r="BL197" s="69"/>
      <c r="BM197" s="70"/>
      <c r="BN197" s="69"/>
      <c r="BO197" s="70"/>
      <c r="BP197" s="69"/>
      <c r="BQ197" s="71"/>
      <c r="BR197" s="69"/>
      <c r="BS197" s="69"/>
      <c r="BT197" s="69"/>
    </row>
    <row r="198" spans="1:72" ht="17.399999999999999" customHeight="1">
      <c r="A198" s="99"/>
      <c r="B198" s="103"/>
      <c r="C198" s="104"/>
      <c r="D198" s="105"/>
      <c r="E198" s="118" t="s">
        <v>60</v>
      </c>
      <c r="F198" s="119" t="s">
        <v>61</v>
      </c>
      <c r="G198" s="121" t="str">
        <f>VLOOKUP(1,$BV$132:$BW$135,2,FALSE)</f>
        <v>STAŃKO Dominik</v>
      </c>
      <c r="H198" s="47"/>
      <c r="I198" s="48"/>
      <c r="J198" s="49"/>
      <c r="K198" s="109"/>
      <c r="L198" s="109"/>
      <c r="M198" s="109"/>
      <c r="N198" s="109"/>
      <c r="O198" s="109"/>
      <c r="P198" s="47"/>
      <c r="Q198" s="48"/>
      <c r="R198" s="49"/>
      <c r="S198" s="109"/>
      <c r="T198" s="109"/>
      <c r="U198" s="109"/>
      <c r="V198" s="109"/>
      <c r="W198" s="109"/>
      <c r="X198" s="47"/>
      <c r="Y198" s="48"/>
      <c r="Z198" s="49"/>
      <c r="AA198" s="109"/>
      <c r="AB198" s="109"/>
      <c r="AC198" s="109"/>
      <c r="AD198" s="109"/>
      <c r="AE198" s="109"/>
      <c r="AF198" s="110"/>
      <c r="AG198" s="110"/>
      <c r="AH198" s="110"/>
      <c r="AI198" s="110"/>
      <c r="AJ198" s="110"/>
      <c r="AK198" s="110"/>
      <c r="AL198" s="110"/>
      <c r="AM198" s="110"/>
      <c r="AN198" s="111"/>
      <c r="AO198" s="34"/>
      <c r="AP198" s="35"/>
      <c r="AQ198" s="112"/>
      <c r="AR198" s="112"/>
      <c r="AS198" s="112"/>
      <c r="AT198" s="112"/>
      <c r="AU198" s="112"/>
      <c r="AV198" s="113"/>
      <c r="AW198" s="113"/>
      <c r="AX198" s="113"/>
      <c r="AY198" s="113"/>
      <c r="AZ198" s="114"/>
      <c r="BA198" s="115"/>
      <c r="BB198" s="115"/>
      <c r="BC198" s="115"/>
      <c r="BD198" s="115"/>
      <c r="BE198" s="115"/>
      <c r="BF198" s="115"/>
      <c r="BG198" s="116"/>
      <c r="BH198" s="117"/>
      <c r="BI198" s="69"/>
      <c r="BJ198" s="69"/>
      <c r="BK198" s="69"/>
      <c r="BL198" s="69"/>
      <c r="BM198" s="70"/>
      <c r="BN198" s="69"/>
      <c r="BO198" s="70"/>
      <c r="BP198" s="69"/>
      <c r="BQ198" s="71"/>
      <c r="BR198" s="69"/>
      <c r="BS198" s="69"/>
      <c r="BT198" s="69"/>
    </row>
    <row r="199" spans="1:72" ht="17.399999999999999" customHeight="1">
      <c r="A199" s="99"/>
      <c r="B199" s="103"/>
      <c r="C199" s="104"/>
      <c r="D199" s="105"/>
      <c r="E199" s="118" t="s">
        <v>62</v>
      </c>
      <c r="F199" s="119" t="s">
        <v>63</v>
      </c>
      <c r="G199" s="121" t="str">
        <f>VLOOKUP(1,$BV$143:$BW$146,2,FALSE)</f>
        <v>JEŻ Grzegorz</v>
      </c>
      <c r="H199" s="47"/>
      <c r="I199" s="48"/>
      <c r="J199" s="49"/>
      <c r="K199" s="109"/>
      <c r="L199" s="109"/>
      <c r="M199" s="109"/>
      <c r="N199" s="109"/>
      <c r="O199" s="109"/>
      <c r="P199" s="47"/>
      <c r="Q199" s="48"/>
      <c r="R199" s="49"/>
      <c r="S199" s="109"/>
      <c r="T199" s="109"/>
      <c r="U199" s="109"/>
      <c r="V199" s="109"/>
      <c r="W199" s="109"/>
      <c r="X199" s="47"/>
      <c r="Y199" s="48"/>
      <c r="Z199" s="49"/>
      <c r="AA199" s="109"/>
      <c r="AB199" s="109"/>
      <c r="AC199" s="109"/>
      <c r="AD199" s="109"/>
      <c r="AE199" s="109"/>
      <c r="AF199" s="110"/>
      <c r="AG199" s="110"/>
      <c r="AH199" s="110"/>
      <c r="AI199" s="110"/>
      <c r="AJ199" s="110"/>
      <c r="AK199" s="110"/>
      <c r="AL199" s="110"/>
      <c r="AM199" s="110"/>
      <c r="AN199" s="111"/>
      <c r="AO199" s="34"/>
      <c r="AP199" s="35"/>
      <c r="AQ199" s="112"/>
      <c r="AR199" s="112"/>
      <c r="AS199" s="112"/>
      <c r="AT199" s="112"/>
      <c r="AU199" s="112"/>
      <c r="AV199" s="113"/>
      <c r="AW199" s="113"/>
      <c r="AX199" s="113"/>
      <c r="AY199" s="113"/>
      <c r="AZ199" s="114"/>
      <c r="BA199" s="115"/>
      <c r="BB199" s="115"/>
      <c r="BC199" s="115"/>
      <c r="BD199" s="115"/>
      <c r="BE199" s="115"/>
      <c r="BF199" s="115"/>
      <c r="BG199" s="116"/>
      <c r="BH199" s="117"/>
      <c r="BI199" s="69"/>
      <c r="BJ199" s="69"/>
      <c r="BK199" s="69"/>
      <c r="BL199" s="69"/>
      <c r="BM199" s="70"/>
      <c r="BN199" s="69"/>
      <c r="BO199" s="70"/>
      <c r="BP199" s="69"/>
      <c r="BQ199" s="71"/>
      <c r="BR199" s="69"/>
      <c r="BS199" s="69"/>
      <c r="BT199" s="69"/>
    </row>
    <row r="200" spans="1:72" ht="17.399999999999999" customHeight="1">
      <c r="A200" s="99"/>
      <c r="B200" s="103"/>
      <c r="C200" s="104"/>
      <c r="D200" s="105"/>
      <c r="E200" s="118" t="s">
        <v>64</v>
      </c>
      <c r="F200" s="119" t="s">
        <v>65</v>
      </c>
      <c r="G200" s="121" t="str">
        <f>VLOOKUP(2,$BV$132:$BW$135,2,FALSE)</f>
        <v>WODKA Stanisław</v>
      </c>
      <c r="H200" s="47"/>
      <c r="I200" s="48"/>
      <c r="J200" s="49"/>
      <c r="K200" s="109"/>
      <c r="L200" s="109"/>
      <c r="M200" s="109"/>
      <c r="N200" s="109"/>
      <c r="O200" s="109"/>
      <c r="P200" s="47"/>
      <c r="Q200" s="48"/>
      <c r="R200" s="49"/>
      <c r="S200" s="109"/>
      <c r="T200" s="109"/>
      <c r="U200" s="109"/>
      <c r="V200" s="109"/>
      <c r="W200" s="109"/>
      <c r="X200" s="47"/>
      <c r="Y200" s="48"/>
      <c r="Z200" s="49"/>
      <c r="AA200" s="109"/>
      <c r="AB200" s="109"/>
      <c r="AC200" s="109"/>
      <c r="AD200" s="109"/>
      <c r="AE200" s="109"/>
      <c r="AF200" s="110"/>
      <c r="AG200" s="110"/>
      <c r="AH200" s="110"/>
      <c r="AI200" s="110"/>
      <c r="AJ200" s="110"/>
      <c r="AK200" s="110"/>
      <c r="AL200" s="110"/>
      <c r="AM200" s="110"/>
      <c r="AN200" s="111"/>
      <c r="AO200" s="34"/>
      <c r="AP200" s="35"/>
      <c r="AQ200" s="112"/>
      <c r="AR200" s="112"/>
      <c r="AS200" s="112"/>
      <c r="AT200" s="112"/>
      <c r="AU200" s="112"/>
      <c r="AV200" s="113"/>
      <c r="AW200" s="113"/>
      <c r="AX200" s="113"/>
      <c r="AY200" s="113"/>
      <c r="AZ200" s="114"/>
      <c r="BA200" s="115"/>
      <c r="BB200" s="115"/>
      <c r="BC200" s="115"/>
      <c r="BD200" s="115"/>
      <c r="BE200" s="115"/>
      <c r="BF200" s="115"/>
      <c r="BG200" s="116"/>
      <c r="BH200" s="117"/>
      <c r="BI200" s="69"/>
      <c r="BJ200" s="69"/>
      <c r="BK200" s="69"/>
      <c r="BL200" s="69"/>
      <c r="BM200" s="70"/>
      <c r="BN200" s="69"/>
      <c r="BO200" s="70"/>
      <c r="BP200" s="69"/>
      <c r="BQ200" s="71"/>
      <c r="BR200" s="69"/>
      <c r="BS200" s="69"/>
      <c r="BT200" s="69"/>
    </row>
    <row r="201" spans="1:72" ht="17.399999999999999" customHeight="1">
      <c r="A201" s="99"/>
      <c r="B201" s="103"/>
      <c r="C201" s="104"/>
      <c r="D201" s="105"/>
      <c r="E201" s="118" t="s">
        <v>66</v>
      </c>
      <c r="F201" s="119" t="s">
        <v>67</v>
      </c>
      <c r="G201" s="121" t="str">
        <f>VLOOKUP(2,$BV$143:$BW$146,2,FALSE)</f>
        <v>GÓRECZNY Szczepan</v>
      </c>
      <c r="H201" s="47"/>
      <c r="I201" s="48"/>
      <c r="J201" s="49"/>
      <c r="K201" s="109"/>
      <c r="L201" s="109"/>
      <c r="M201" s="109"/>
      <c r="N201" s="109"/>
      <c r="O201" s="109"/>
      <c r="P201" s="47"/>
      <c r="Q201" s="48"/>
      <c r="R201" s="49"/>
      <c r="S201" s="109"/>
      <c r="T201" s="109"/>
      <c r="U201" s="109"/>
      <c r="V201" s="109"/>
      <c r="W201" s="109"/>
      <c r="X201" s="47"/>
      <c r="Y201" s="48"/>
      <c r="Z201" s="49"/>
      <c r="AA201" s="109"/>
      <c r="AB201" s="109"/>
      <c r="AC201" s="109"/>
      <c r="AD201" s="109"/>
      <c r="AE201" s="109"/>
      <c r="AF201" s="110"/>
      <c r="AG201" s="110"/>
      <c r="AH201" s="110"/>
      <c r="AI201" s="110"/>
      <c r="AJ201" s="110"/>
      <c r="AK201" s="110"/>
      <c r="AL201" s="110"/>
      <c r="AM201" s="110"/>
      <c r="AN201" s="111"/>
      <c r="AO201" s="34"/>
      <c r="AP201" s="35"/>
      <c r="AQ201" s="112"/>
      <c r="AR201" s="112"/>
      <c r="AS201" s="112"/>
      <c r="AT201" s="112"/>
      <c r="AU201" s="112"/>
      <c r="AV201" s="113"/>
      <c r="AW201" s="113"/>
      <c r="AX201" s="113"/>
      <c r="AY201" s="113"/>
      <c r="AZ201" s="114"/>
      <c r="BA201" s="115"/>
      <c r="BB201" s="115"/>
      <c r="BC201" s="115"/>
      <c r="BD201" s="115"/>
      <c r="BE201" s="115"/>
      <c r="BF201" s="115"/>
      <c r="BG201" s="116"/>
      <c r="BH201" s="117"/>
      <c r="BI201" s="69"/>
      <c r="BJ201" s="69"/>
      <c r="BK201" s="69"/>
      <c r="BL201" s="69"/>
      <c r="BM201" s="70"/>
      <c r="BN201" s="69"/>
      <c r="BO201" s="70"/>
      <c r="BP201" s="69"/>
      <c r="BQ201" s="71"/>
      <c r="BR201" s="69"/>
      <c r="BS201" s="69"/>
      <c r="BT201" s="69"/>
    </row>
    <row r="202" spans="1:72" ht="17.399999999999999" customHeight="1">
      <c r="A202" s="99"/>
      <c r="B202" s="103"/>
      <c r="C202" s="104"/>
      <c r="D202" s="105"/>
      <c r="E202" s="118" t="s">
        <v>68</v>
      </c>
      <c r="F202" s="119" t="s">
        <v>69</v>
      </c>
      <c r="G202" s="121" t="str">
        <f>VLOOKUP(2,$BV$110:$BW$113,2,FALSE)</f>
        <v>URBAŃSKI Artur</v>
      </c>
      <c r="H202" s="47"/>
      <c r="I202" s="48"/>
      <c r="J202" s="49"/>
      <c r="K202" s="109"/>
      <c r="L202" s="109"/>
      <c r="M202" s="109"/>
      <c r="N202" s="109"/>
      <c r="O202" s="109"/>
      <c r="P202" s="47"/>
      <c r="Q202" s="48"/>
      <c r="R202" s="49"/>
      <c r="S202" s="109"/>
      <c r="T202" s="109"/>
      <c r="U202" s="109"/>
      <c r="V202" s="109"/>
      <c r="W202" s="109"/>
      <c r="X202" s="47"/>
      <c r="Y202" s="48"/>
      <c r="Z202" s="49"/>
      <c r="AA202" s="109"/>
      <c r="AB202" s="109"/>
      <c r="AC202" s="109"/>
      <c r="AD202" s="109"/>
      <c r="AE202" s="109"/>
      <c r="AF202" s="110"/>
      <c r="AG202" s="110"/>
      <c r="AH202" s="110"/>
      <c r="AI202" s="110"/>
      <c r="AJ202" s="110"/>
      <c r="AK202" s="110"/>
      <c r="AL202" s="110"/>
      <c r="AM202" s="110"/>
      <c r="AN202" s="111"/>
      <c r="AO202" s="34"/>
      <c r="AP202" s="35"/>
      <c r="AQ202" s="112"/>
      <c r="AR202" s="112"/>
      <c r="AS202" s="112"/>
      <c r="AT202" s="112"/>
      <c r="AU202" s="112"/>
      <c r="AV202" s="113"/>
      <c r="AW202" s="113"/>
      <c r="AX202" s="113"/>
      <c r="AY202" s="113"/>
      <c r="AZ202" s="114"/>
      <c r="BA202" s="115"/>
      <c r="BB202" s="115"/>
      <c r="BC202" s="115"/>
      <c r="BD202" s="115"/>
      <c r="BE202" s="115"/>
      <c r="BF202" s="115"/>
      <c r="BG202" s="116"/>
      <c r="BH202" s="117"/>
      <c r="BI202" s="69"/>
      <c r="BJ202" s="69"/>
      <c r="BK202" s="69"/>
      <c r="BL202" s="69"/>
      <c r="BM202" s="70"/>
      <c r="BN202" s="69"/>
      <c r="BO202" s="70"/>
      <c r="BP202" s="69"/>
      <c r="BQ202" s="71"/>
      <c r="BR202" s="69"/>
      <c r="BS202" s="69"/>
      <c r="BT202" s="69"/>
    </row>
    <row r="203" spans="1:72" ht="17.399999999999999" customHeight="1">
      <c r="A203" s="99"/>
      <c r="B203" s="103"/>
      <c r="C203" s="104"/>
      <c r="D203" s="105"/>
      <c r="E203" s="118" t="s">
        <v>70</v>
      </c>
      <c r="F203" s="119" t="s">
        <v>71</v>
      </c>
      <c r="G203" s="121" t="str">
        <f>VLOOKUP(2,$BV$121:$BW$124,2,FALSE)</f>
        <v>CZECH Marcin</v>
      </c>
      <c r="H203" s="47"/>
      <c r="I203" s="48"/>
      <c r="J203" s="49"/>
      <c r="K203" s="109"/>
      <c r="L203" s="109"/>
      <c r="M203" s="109"/>
      <c r="N203" s="109"/>
      <c r="O203" s="109"/>
      <c r="P203" s="47"/>
      <c r="Q203" s="48"/>
      <c r="R203" s="49"/>
      <c r="S203" s="109"/>
      <c r="T203" s="109"/>
      <c r="U203" s="109"/>
      <c r="V203" s="109"/>
      <c r="W203" s="109"/>
      <c r="X203" s="47"/>
      <c r="Y203" s="48"/>
      <c r="Z203" s="49"/>
      <c r="AA203" s="109"/>
      <c r="AB203" s="109"/>
      <c r="AC203" s="109"/>
      <c r="AD203" s="109"/>
      <c r="AE203" s="109"/>
      <c r="AF203" s="110"/>
      <c r="AG203" s="110"/>
      <c r="AH203" s="110"/>
      <c r="AI203" s="110"/>
      <c r="AJ203" s="110"/>
      <c r="AK203" s="110"/>
      <c r="AL203" s="110"/>
      <c r="AM203" s="110"/>
      <c r="AN203" s="111"/>
      <c r="AO203" s="34"/>
      <c r="AP203" s="35"/>
      <c r="AQ203" s="112"/>
      <c r="AR203" s="112"/>
      <c r="AS203" s="112"/>
      <c r="AT203" s="112"/>
      <c r="AU203" s="112"/>
      <c r="AV203" s="113"/>
      <c r="AW203" s="113"/>
      <c r="AX203" s="113"/>
      <c r="AY203" s="113"/>
      <c r="AZ203" s="114"/>
      <c r="BA203" s="115"/>
      <c r="BB203" s="115"/>
      <c r="BC203" s="115"/>
      <c r="BD203" s="115"/>
      <c r="BE203" s="115"/>
      <c r="BF203" s="115"/>
      <c r="BG203" s="116"/>
      <c r="BH203" s="117"/>
      <c r="BI203" s="69"/>
      <c r="BJ203" s="69"/>
      <c r="BK203" s="69"/>
      <c r="BL203" s="69"/>
      <c r="BM203" s="70"/>
      <c r="BN203" s="69"/>
      <c r="BO203" s="70"/>
      <c r="BP203" s="69"/>
      <c r="BQ203" s="71"/>
      <c r="BR203" s="69"/>
      <c r="BS203" s="69"/>
      <c r="BT203" s="69"/>
    </row>
    <row r="204" spans="1:72" ht="17.399999999999999" customHeight="1">
      <c r="A204" s="99"/>
      <c r="B204" s="103"/>
      <c r="C204" s="104"/>
      <c r="D204" s="105"/>
      <c r="E204" s="118" t="s">
        <v>72</v>
      </c>
      <c r="F204" s="119" t="s">
        <v>73</v>
      </c>
      <c r="G204" s="121" t="str">
        <f>VLOOKUP(2,$BV$82:$BW$85,2,FALSE)</f>
        <v>CZECH Artur</v>
      </c>
      <c r="H204" s="47"/>
      <c r="I204" s="48"/>
      <c r="J204" s="49"/>
      <c r="K204" s="109"/>
      <c r="L204" s="109"/>
      <c r="M204" s="109"/>
      <c r="N204" s="109"/>
      <c r="O204" s="109"/>
      <c r="P204" s="47"/>
      <c r="Q204" s="48"/>
      <c r="R204" s="49"/>
      <c r="S204" s="109"/>
      <c r="T204" s="109"/>
      <c r="U204" s="109"/>
      <c r="V204" s="109"/>
      <c r="W204" s="109"/>
      <c r="X204" s="47"/>
      <c r="Y204" s="48"/>
      <c r="Z204" s="49"/>
      <c r="AA204" s="109"/>
      <c r="AB204" s="109"/>
      <c r="AC204" s="109"/>
      <c r="AD204" s="109"/>
      <c r="AE204" s="109"/>
      <c r="AF204" s="110"/>
      <c r="AG204" s="110"/>
      <c r="AH204" s="110"/>
      <c r="AI204" s="110"/>
      <c r="AJ204" s="110"/>
      <c r="AK204" s="110"/>
      <c r="AL204" s="110"/>
      <c r="AM204" s="110"/>
      <c r="AN204" s="111"/>
      <c r="AO204" s="34"/>
      <c r="AP204" s="35"/>
      <c r="AQ204" s="112"/>
      <c r="AR204" s="112"/>
      <c r="AS204" s="112"/>
      <c r="AT204" s="112"/>
      <c r="AU204" s="112"/>
      <c r="AV204" s="113"/>
      <c r="AW204" s="113"/>
      <c r="AX204" s="113"/>
      <c r="AY204" s="113"/>
      <c r="AZ204" s="114"/>
      <c r="BA204" s="115"/>
      <c r="BB204" s="115"/>
      <c r="BC204" s="115"/>
      <c r="BD204" s="115"/>
      <c r="BE204" s="115"/>
      <c r="BF204" s="115"/>
      <c r="BG204" s="116"/>
      <c r="BH204" s="117"/>
      <c r="BI204" s="69"/>
      <c r="BJ204" s="69"/>
      <c r="BK204" s="69"/>
      <c r="BL204" s="69"/>
      <c r="BM204" s="70"/>
      <c r="BN204" s="69"/>
      <c r="BO204" s="70"/>
      <c r="BP204" s="69"/>
      <c r="BQ204" s="71"/>
      <c r="BR204" s="69"/>
      <c r="BS204" s="69"/>
      <c r="BT204" s="69"/>
    </row>
    <row r="205" spans="1:72" ht="17.399999999999999" customHeight="1">
      <c r="A205" s="99"/>
      <c r="B205" s="103"/>
      <c r="C205" s="104"/>
      <c r="D205" s="105"/>
      <c r="E205" s="118" t="s">
        <v>74</v>
      </c>
      <c r="F205" s="119" t="s">
        <v>75</v>
      </c>
      <c r="G205" s="121" t="str">
        <f>VLOOKUP(2,$BV$99:$BW$102,2,FALSE)</f>
        <v>WALEC Mieczysław</v>
      </c>
      <c r="H205" s="47"/>
      <c r="I205" s="48"/>
      <c r="J205" s="49"/>
      <c r="K205" s="109"/>
      <c r="L205" s="109"/>
      <c r="M205" s="109"/>
      <c r="N205" s="109"/>
      <c r="O205" s="109"/>
      <c r="P205" s="47"/>
      <c r="Q205" s="48"/>
      <c r="R205" s="49"/>
      <c r="S205" s="109"/>
      <c r="T205" s="109"/>
      <c r="U205" s="109"/>
      <c r="V205" s="109"/>
      <c r="W205" s="109"/>
      <c r="X205" s="47"/>
      <c r="Y205" s="48"/>
      <c r="Z205" s="49"/>
      <c r="AA205" s="109"/>
      <c r="AB205" s="109"/>
      <c r="AC205" s="109"/>
      <c r="AD205" s="109"/>
      <c r="AE205" s="109"/>
      <c r="AF205" s="110"/>
      <c r="AG205" s="110"/>
      <c r="AH205" s="110"/>
      <c r="AI205" s="110"/>
      <c r="AJ205" s="110"/>
      <c r="AK205" s="110"/>
      <c r="AL205" s="110"/>
      <c r="AM205" s="110"/>
      <c r="AN205" s="111"/>
      <c r="AO205" s="34"/>
      <c r="AP205" s="35"/>
      <c r="AQ205" s="112"/>
      <c r="AR205" s="112"/>
      <c r="AS205" s="112"/>
      <c r="AT205" s="112"/>
      <c r="AU205" s="112"/>
      <c r="AV205" s="113"/>
      <c r="AW205" s="113"/>
      <c r="AX205" s="113"/>
      <c r="AY205" s="113"/>
      <c r="AZ205" s="114"/>
      <c r="BA205" s="115"/>
      <c r="BB205" s="115"/>
      <c r="BC205" s="115"/>
      <c r="BD205" s="115"/>
      <c r="BE205" s="115"/>
      <c r="BF205" s="115"/>
      <c r="BG205" s="116"/>
      <c r="BH205" s="117"/>
      <c r="BI205" s="69"/>
      <c r="BJ205" s="69"/>
      <c r="BK205" s="69"/>
      <c r="BL205" s="69"/>
      <c r="BM205" s="70"/>
      <c r="BN205" s="69"/>
      <c r="BO205" s="70"/>
      <c r="BP205" s="69"/>
      <c r="BQ205" s="71"/>
      <c r="BR205" s="69"/>
      <c r="BS205" s="69"/>
      <c r="BT205" s="69"/>
    </row>
    <row r="206" spans="1:72" ht="17.399999999999999" customHeight="1">
      <c r="A206" s="99"/>
      <c r="B206" s="103"/>
      <c r="C206" s="104"/>
      <c r="D206" s="105"/>
      <c r="E206" s="118" t="s">
        <v>76</v>
      </c>
      <c r="F206" s="119" t="s">
        <v>77</v>
      </c>
      <c r="G206" s="121" t="str">
        <f>VLOOKUP(2,$BV$60:$BW$63,2,FALSE)</f>
        <v>BOGACZ Andrzej</v>
      </c>
      <c r="H206" s="47"/>
      <c r="I206" s="48"/>
      <c r="J206" s="49"/>
      <c r="K206" s="109"/>
      <c r="L206" s="109"/>
      <c r="M206" s="109"/>
      <c r="N206" s="109"/>
      <c r="O206" s="109"/>
      <c r="P206" s="47"/>
      <c r="Q206" s="48"/>
      <c r="R206" s="49"/>
      <c r="S206" s="109"/>
      <c r="T206" s="109"/>
      <c r="U206" s="109"/>
      <c r="V206" s="109"/>
      <c r="W206" s="109"/>
      <c r="X206" s="47"/>
      <c r="Y206" s="48"/>
      <c r="Z206" s="49"/>
      <c r="AA206" s="109"/>
      <c r="AB206" s="109"/>
      <c r="AC206" s="109"/>
      <c r="AD206" s="109"/>
      <c r="AE206" s="109"/>
      <c r="AF206" s="110"/>
      <c r="AG206" s="110"/>
      <c r="AH206" s="110"/>
      <c r="AI206" s="110"/>
      <c r="AJ206" s="110"/>
      <c r="AK206" s="110"/>
      <c r="AL206" s="110"/>
      <c r="AM206" s="110"/>
      <c r="AN206" s="111"/>
      <c r="AO206" s="34"/>
      <c r="AP206" s="35"/>
      <c r="AQ206" s="112"/>
      <c r="AR206" s="112"/>
      <c r="AS206" s="112"/>
      <c r="AT206" s="112"/>
      <c r="AU206" s="112"/>
      <c r="AV206" s="113"/>
      <c r="AW206" s="113"/>
      <c r="AX206" s="113"/>
      <c r="AY206" s="113"/>
      <c r="AZ206" s="114"/>
      <c r="BA206" s="115"/>
      <c r="BB206" s="115"/>
      <c r="BC206" s="115"/>
      <c r="BD206" s="115"/>
      <c r="BE206" s="115"/>
      <c r="BF206" s="115"/>
      <c r="BG206" s="116"/>
      <c r="BH206" s="117"/>
      <c r="BI206" s="69"/>
      <c r="BJ206" s="69"/>
      <c r="BK206" s="69"/>
      <c r="BL206" s="69"/>
      <c r="BM206" s="70"/>
      <c r="BN206" s="69"/>
      <c r="BO206" s="70"/>
      <c r="BP206" s="69"/>
      <c r="BQ206" s="71"/>
      <c r="BR206" s="69"/>
      <c r="BS206" s="69"/>
      <c r="BT206" s="69"/>
    </row>
    <row r="207" spans="1:72" ht="17.399999999999999" customHeight="1">
      <c r="A207" s="99"/>
      <c r="B207" s="103"/>
      <c r="C207" s="104"/>
      <c r="D207" s="105"/>
      <c r="E207" s="118" t="s">
        <v>78</v>
      </c>
      <c r="F207" s="119" t="s">
        <v>79</v>
      </c>
      <c r="G207" s="121" t="str">
        <f>VLOOKUP(2,$BV$71:$BW$74,2,FALSE)</f>
        <v>ZYCH Tadeusz</v>
      </c>
      <c r="H207" s="47"/>
      <c r="I207" s="48"/>
      <c r="J207" s="49"/>
      <c r="K207" s="109"/>
      <c r="L207" s="109"/>
      <c r="M207" s="109"/>
      <c r="N207" s="109"/>
      <c r="O207" s="109"/>
      <c r="P207" s="47"/>
      <c r="Q207" s="48"/>
      <c r="R207" s="49"/>
      <c r="S207" s="109"/>
      <c r="T207" s="109"/>
      <c r="U207" s="109"/>
      <c r="V207" s="109"/>
      <c r="W207" s="109"/>
      <c r="X207" s="47"/>
      <c r="Y207" s="48"/>
      <c r="Z207" s="49"/>
      <c r="AA207" s="109"/>
      <c r="AB207" s="109"/>
      <c r="AC207" s="109"/>
      <c r="AD207" s="109"/>
      <c r="AE207" s="109"/>
      <c r="AF207" s="110"/>
      <c r="AG207" s="110"/>
      <c r="AH207" s="110"/>
      <c r="AI207" s="110"/>
      <c r="AJ207" s="110"/>
      <c r="AK207" s="110"/>
      <c r="AL207" s="110"/>
      <c r="AM207" s="110"/>
      <c r="AN207" s="111"/>
      <c r="AO207" s="34"/>
      <c r="AP207" s="35"/>
      <c r="AQ207" s="112"/>
      <c r="AR207" s="112"/>
      <c r="AS207" s="112"/>
      <c r="AT207" s="112"/>
      <c r="AU207" s="112"/>
      <c r="AV207" s="113"/>
      <c r="AW207" s="113"/>
      <c r="AX207" s="113"/>
      <c r="AY207" s="113"/>
      <c r="AZ207" s="114"/>
      <c r="BA207" s="115"/>
      <c r="BB207" s="115"/>
      <c r="BC207" s="115"/>
      <c r="BD207" s="115"/>
      <c r="BE207" s="115"/>
      <c r="BF207" s="115"/>
      <c r="BG207" s="116"/>
      <c r="BH207" s="117"/>
      <c r="BI207" s="69"/>
      <c r="BJ207" s="69"/>
      <c r="BK207" s="69"/>
      <c r="BL207" s="69"/>
      <c r="BM207" s="70"/>
      <c r="BN207" s="69"/>
      <c r="BO207" s="70"/>
      <c r="BP207" s="69"/>
      <c r="BQ207" s="71"/>
      <c r="BR207" s="69"/>
      <c r="BS207" s="69"/>
      <c r="BT207" s="69"/>
    </row>
    <row r="208" spans="1:72" ht="17.399999999999999" customHeight="1">
      <c r="A208" s="99"/>
      <c r="B208" s="103"/>
      <c r="C208" s="104"/>
      <c r="D208" s="105"/>
      <c r="E208" s="118" t="s">
        <v>80</v>
      </c>
      <c r="F208" s="119" t="s">
        <v>81</v>
      </c>
      <c r="G208" s="121" t="str">
        <f>VLOOKUP(2,$BV$34:$BW$37,2,FALSE)</f>
        <v>DRZAZGA Andrzej</v>
      </c>
      <c r="H208" s="47"/>
      <c r="I208" s="48"/>
      <c r="J208" s="49"/>
      <c r="K208" s="109"/>
      <c r="L208" s="109"/>
      <c r="M208" s="109"/>
      <c r="N208" s="109"/>
      <c r="O208" s="109"/>
      <c r="P208" s="47"/>
      <c r="Q208" s="48"/>
      <c r="R208" s="49"/>
      <c r="S208" s="109"/>
      <c r="T208" s="109"/>
      <c r="U208" s="109"/>
      <c r="V208" s="109"/>
      <c r="W208" s="109"/>
      <c r="X208" s="47"/>
      <c r="Y208" s="48"/>
      <c r="Z208" s="49"/>
      <c r="AA208" s="109"/>
      <c r="AB208" s="109"/>
      <c r="AC208" s="109"/>
      <c r="AD208" s="109"/>
      <c r="AE208" s="109"/>
      <c r="AF208" s="110"/>
      <c r="AG208" s="110"/>
      <c r="AH208" s="110"/>
      <c r="AI208" s="110"/>
      <c r="AJ208" s="110"/>
      <c r="AK208" s="110"/>
      <c r="AL208" s="110"/>
      <c r="AM208" s="110"/>
      <c r="AN208" s="111"/>
      <c r="AO208" s="34"/>
      <c r="AP208" s="35"/>
      <c r="AQ208" s="112"/>
      <c r="AR208" s="112"/>
      <c r="AS208" s="112"/>
      <c r="AT208" s="112"/>
      <c r="AU208" s="112"/>
      <c r="AV208" s="113"/>
      <c r="AW208" s="113"/>
      <c r="AX208" s="113"/>
      <c r="AY208" s="113"/>
      <c r="AZ208" s="114"/>
      <c r="BA208" s="115"/>
      <c r="BB208" s="115"/>
      <c r="BC208" s="115"/>
      <c r="BD208" s="115"/>
      <c r="BE208" s="115"/>
      <c r="BF208" s="115"/>
      <c r="BG208" s="116"/>
      <c r="BH208" s="117"/>
      <c r="BI208" s="69"/>
      <c r="BJ208" s="69"/>
      <c r="BK208" s="69"/>
      <c r="BL208" s="69"/>
      <c r="BM208" s="70"/>
      <c r="BN208" s="69"/>
      <c r="BO208" s="70"/>
      <c r="BP208" s="69"/>
      <c r="BQ208" s="71"/>
      <c r="BR208" s="69"/>
      <c r="BS208" s="69"/>
      <c r="BT208" s="69"/>
    </row>
    <row r="209" spans="1:72" ht="17.399999999999999" customHeight="1">
      <c r="A209" s="99"/>
      <c r="B209" s="103"/>
      <c r="C209" s="104"/>
      <c r="D209" s="105"/>
      <c r="E209" s="118" t="s">
        <v>82</v>
      </c>
      <c r="F209" s="119" t="s">
        <v>83</v>
      </c>
      <c r="G209" s="121" t="str">
        <f>VLOOKUP(2,$BV$47:$BW$50,2,FALSE)</f>
        <v>KRUK Wacław</v>
      </c>
      <c r="H209" s="47"/>
      <c r="I209" s="48"/>
      <c r="J209" s="49"/>
      <c r="K209" s="109"/>
      <c r="L209" s="109"/>
      <c r="M209" s="109"/>
      <c r="N209" s="109"/>
      <c r="O209" s="109"/>
      <c r="P209" s="47"/>
      <c r="Q209" s="48"/>
      <c r="R209" s="49"/>
      <c r="S209" s="109"/>
      <c r="T209" s="109"/>
      <c r="U209" s="109"/>
      <c r="V209" s="109"/>
      <c r="W209" s="109"/>
      <c r="X209" s="47"/>
      <c r="Y209" s="48"/>
      <c r="Z209" s="49"/>
      <c r="AA209" s="109"/>
      <c r="AB209" s="109"/>
      <c r="AC209" s="109"/>
      <c r="AD209" s="109"/>
      <c r="AE209" s="109"/>
      <c r="AF209" s="110"/>
      <c r="AG209" s="110"/>
      <c r="AH209" s="110"/>
      <c r="AI209" s="110"/>
      <c r="AJ209" s="110"/>
      <c r="AK209" s="110"/>
      <c r="AL209" s="110"/>
      <c r="AM209" s="110"/>
      <c r="AN209" s="111"/>
      <c r="AO209" s="34"/>
      <c r="AP209" s="35"/>
      <c r="AQ209" s="112"/>
      <c r="AR209" s="112"/>
      <c r="AS209" s="112"/>
      <c r="AT209" s="112"/>
      <c r="AU209" s="112"/>
      <c r="AV209" s="113"/>
      <c r="AW209" s="113"/>
      <c r="AX209" s="113"/>
      <c r="AY209" s="113"/>
      <c r="AZ209" s="114"/>
      <c r="BA209" s="115"/>
      <c r="BB209" s="115"/>
      <c r="BC209" s="115"/>
      <c r="BD209" s="115"/>
      <c r="BE209" s="115"/>
      <c r="BF209" s="115"/>
      <c r="BG209" s="116"/>
      <c r="BH209" s="117"/>
      <c r="BI209" s="69"/>
      <c r="BJ209" s="69"/>
      <c r="BK209" s="69"/>
      <c r="BL209" s="69"/>
      <c r="BM209" s="70"/>
      <c r="BN209" s="69"/>
      <c r="BO209" s="70"/>
      <c r="BP209" s="69"/>
      <c r="BQ209" s="71"/>
      <c r="BR209" s="69"/>
      <c r="BS209" s="69"/>
      <c r="BT209" s="69"/>
    </row>
    <row r="210" spans="1:72" ht="17.399999999999999" customHeight="1">
      <c r="A210" s="99"/>
      <c r="B210" s="103"/>
      <c r="C210" s="104"/>
      <c r="D210" s="105"/>
      <c r="E210" s="118" t="s">
        <v>84</v>
      </c>
      <c r="F210" s="119" t="s">
        <v>85</v>
      </c>
      <c r="G210" s="121" t="str">
        <f>VLOOKUP(2,$BV$8:$BW$11,2,FALSE)</f>
        <v>DYL Dawid</v>
      </c>
      <c r="H210" s="47"/>
      <c r="I210" s="48"/>
      <c r="J210" s="49"/>
      <c r="K210" s="109"/>
      <c r="L210" s="109"/>
      <c r="M210" s="109"/>
      <c r="N210" s="109"/>
      <c r="O210" s="109"/>
      <c r="P210" s="47"/>
      <c r="Q210" s="48"/>
      <c r="R210" s="49"/>
      <c r="S210" s="109"/>
      <c r="T210" s="109"/>
      <c r="U210" s="109"/>
      <c r="V210" s="109"/>
      <c r="W210" s="109"/>
      <c r="X210" s="47"/>
      <c r="Y210" s="48"/>
      <c r="Z210" s="49"/>
      <c r="AA210" s="109"/>
      <c r="AB210" s="109"/>
      <c r="AC210" s="109"/>
      <c r="AD210" s="109"/>
      <c r="AE210" s="109"/>
      <c r="AF210" s="110"/>
      <c r="AG210" s="110"/>
      <c r="AH210" s="110"/>
      <c r="AI210" s="110"/>
      <c r="AJ210" s="110"/>
      <c r="AK210" s="110"/>
      <c r="AL210" s="110"/>
      <c r="AM210" s="110"/>
      <c r="AN210" s="111"/>
      <c r="AO210" s="34"/>
      <c r="AP210" s="35"/>
      <c r="AQ210" s="112"/>
      <c r="AR210" s="112"/>
      <c r="AS210" s="112"/>
      <c r="AT210" s="112"/>
      <c r="AU210" s="112"/>
      <c r="AV210" s="113"/>
      <c r="AW210" s="113"/>
      <c r="AX210" s="113"/>
      <c r="AY210" s="113"/>
      <c r="AZ210" s="114"/>
      <c r="BA210" s="115"/>
      <c r="BB210" s="115"/>
      <c r="BC210" s="115"/>
      <c r="BD210" s="115"/>
      <c r="BE210" s="115"/>
      <c r="BF210" s="115"/>
      <c r="BG210" s="116"/>
      <c r="BH210" s="117"/>
      <c r="BI210" s="69"/>
      <c r="BJ210" s="69"/>
      <c r="BK210" s="69"/>
      <c r="BL210" s="69"/>
      <c r="BM210" s="70"/>
      <c r="BN210" s="69"/>
      <c r="BO210" s="70"/>
      <c r="BP210" s="69"/>
      <c r="BQ210" s="71"/>
      <c r="BR210" s="69"/>
      <c r="BS210" s="69"/>
      <c r="BT210" s="69"/>
    </row>
    <row r="211" spans="1:72" ht="17.399999999999999" customHeight="1">
      <c r="A211" s="99"/>
      <c r="B211" s="103"/>
      <c r="C211" s="104"/>
      <c r="D211" s="105"/>
      <c r="E211" s="118" t="s">
        <v>86</v>
      </c>
      <c r="F211" s="119" t="s">
        <v>87</v>
      </c>
      <c r="G211" s="121" t="str">
        <f>VLOOKUP(2,$BV$21:$BW$24,2,FALSE)</f>
        <v>BEDNARSKI Marcin</v>
      </c>
      <c r="H211" s="47"/>
      <c r="I211" s="48"/>
      <c r="J211" s="49"/>
      <c r="K211" s="109"/>
      <c r="L211" s="109"/>
      <c r="M211" s="109"/>
      <c r="N211" s="109"/>
      <c r="O211" s="109"/>
      <c r="P211" s="47"/>
      <c r="Q211" s="48"/>
      <c r="R211" s="49"/>
      <c r="S211" s="109"/>
      <c r="T211" s="109"/>
      <c r="U211" s="109"/>
      <c r="V211" s="109"/>
      <c r="W211" s="109"/>
      <c r="X211" s="47"/>
      <c r="Y211" s="48"/>
      <c r="Z211" s="49"/>
      <c r="AA211" s="109"/>
      <c r="AB211" s="109"/>
      <c r="AC211" s="109"/>
      <c r="AD211" s="109"/>
      <c r="AE211" s="109"/>
      <c r="AF211" s="110"/>
      <c r="AG211" s="110"/>
      <c r="AH211" s="110"/>
      <c r="AI211" s="110"/>
      <c r="AJ211" s="110"/>
      <c r="AK211" s="110"/>
      <c r="AL211" s="110"/>
      <c r="AM211" s="110"/>
      <c r="AN211" s="111"/>
      <c r="AO211" s="34"/>
      <c r="AP211" s="35"/>
      <c r="AQ211" s="112"/>
      <c r="AR211" s="112"/>
      <c r="AS211" s="112"/>
      <c r="AT211" s="112"/>
      <c r="AU211" s="112"/>
      <c r="AV211" s="113"/>
      <c r="AW211" s="113"/>
      <c r="AX211" s="113"/>
      <c r="AY211" s="113"/>
      <c r="AZ211" s="114"/>
      <c r="BA211" s="115"/>
      <c r="BB211" s="115"/>
      <c r="BC211" s="115"/>
      <c r="BD211" s="115"/>
      <c r="BE211" s="115"/>
      <c r="BF211" s="115"/>
      <c r="BG211" s="116"/>
      <c r="BH211" s="117"/>
      <c r="BI211" s="69"/>
      <c r="BJ211" s="69"/>
      <c r="BK211" s="69"/>
      <c r="BL211" s="69"/>
      <c r="BM211" s="70"/>
      <c r="BN211" s="69"/>
      <c r="BO211" s="70"/>
      <c r="BP211" s="69"/>
      <c r="BQ211" s="71"/>
      <c r="BR211" s="69"/>
      <c r="BS211" s="69"/>
      <c r="BT211" s="69"/>
    </row>
    <row r="212" spans="1:72" ht="17.399999999999999" customHeight="1">
      <c r="A212" s="99"/>
      <c r="B212" s="103"/>
      <c r="C212" s="104"/>
      <c r="D212" s="105"/>
      <c r="E212" s="118"/>
      <c r="F212" s="122"/>
      <c r="G212" s="108"/>
      <c r="H212" s="47"/>
      <c r="I212" s="48"/>
      <c r="J212" s="49"/>
      <c r="K212" s="109"/>
      <c r="L212" s="109"/>
      <c r="M212" s="109"/>
      <c r="N212" s="109"/>
      <c r="O212" s="109"/>
      <c r="P212" s="47"/>
      <c r="Q212" s="48"/>
      <c r="R212" s="49"/>
      <c r="S212" s="109"/>
      <c r="T212" s="109"/>
      <c r="U212" s="109"/>
      <c r="V212" s="109"/>
      <c r="W212" s="109"/>
      <c r="X212" s="47"/>
      <c r="Y212" s="48"/>
      <c r="Z212" s="49"/>
      <c r="AA212" s="109"/>
      <c r="AB212" s="109"/>
      <c r="AC212" s="109"/>
      <c r="AD212" s="109"/>
      <c r="AE212" s="109"/>
      <c r="AF212" s="110"/>
      <c r="AG212" s="110"/>
      <c r="AH212" s="110"/>
      <c r="AI212" s="110"/>
      <c r="AJ212" s="110"/>
      <c r="AK212" s="110"/>
      <c r="AL212" s="110"/>
      <c r="AM212" s="110"/>
      <c r="AN212" s="111"/>
      <c r="AO212" s="34"/>
      <c r="AP212" s="35"/>
      <c r="AQ212" s="112"/>
      <c r="AR212" s="112"/>
      <c r="AS212" s="112"/>
      <c r="AT212" s="112"/>
      <c r="AU212" s="112"/>
      <c r="AV212" s="113"/>
      <c r="AW212" s="113"/>
      <c r="AX212" s="113"/>
      <c r="AY212" s="113"/>
      <c r="AZ212" s="114"/>
      <c r="BA212" s="115"/>
      <c r="BB212" s="115"/>
      <c r="BC212" s="115"/>
      <c r="BD212" s="115"/>
      <c r="BE212" s="115"/>
      <c r="BF212" s="115"/>
      <c r="BG212" s="116"/>
      <c r="BH212" s="117"/>
      <c r="BI212" s="69"/>
      <c r="BJ212" s="69"/>
      <c r="BK212" s="69"/>
      <c r="BL212" s="69"/>
      <c r="BM212" s="70"/>
      <c r="BN212" s="69"/>
      <c r="BO212" s="70"/>
      <c r="BP212" s="69"/>
      <c r="BQ212" s="71"/>
      <c r="BR212" s="69"/>
      <c r="BS212" s="69"/>
      <c r="BT212" s="69"/>
    </row>
    <row r="213" spans="1:72" ht="17.399999999999999" customHeight="1">
      <c r="A213" s="99"/>
      <c r="B213" s="103"/>
      <c r="C213" s="104"/>
      <c r="D213" s="105"/>
      <c r="E213" s="118"/>
      <c r="F213" s="122"/>
      <c r="G213" s="108"/>
      <c r="H213" s="47"/>
      <c r="I213" s="48"/>
      <c r="J213" s="49"/>
      <c r="K213" s="109"/>
      <c r="L213" s="109"/>
      <c r="M213" s="109"/>
      <c r="N213" s="109"/>
      <c r="O213" s="109"/>
      <c r="P213" s="47"/>
      <c r="Q213" s="48"/>
      <c r="R213" s="49"/>
      <c r="S213" s="109"/>
      <c r="T213" s="109"/>
      <c r="U213" s="109"/>
      <c r="V213" s="109"/>
      <c r="W213" s="109"/>
      <c r="X213" s="47"/>
      <c r="Y213" s="48"/>
      <c r="Z213" s="49"/>
      <c r="AA213" s="109"/>
      <c r="AB213" s="109"/>
      <c r="AC213" s="109"/>
      <c r="AD213" s="109"/>
      <c r="AE213" s="109"/>
      <c r="AF213" s="110"/>
      <c r="AG213" s="110"/>
      <c r="AH213" s="110"/>
      <c r="AI213" s="110"/>
      <c r="AJ213" s="110"/>
      <c r="AK213" s="110"/>
      <c r="AL213" s="110"/>
      <c r="AM213" s="110"/>
      <c r="AN213" s="111"/>
      <c r="AO213" s="34"/>
      <c r="AP213" s="35"/>
      <c r="AQ213" s="112"/>
      <c r="AR213" s="112"/>
      <c r="AS213" s="112"/>
      <c r="AT213" s="112"/>
      <c r="AU213" s="112"/>
      <c r="AV213" s="113"/>
      <c r="AW213" s="113"/>
      <c r="AX213" s="113"/>
      <c r="AY213" s="113"/>
      <c r="AZ213" s="114"/>
      <c r="BA213" s="115"/>
      <c r="BB213" s="115"/>
      <c r="BC213" s="115"/>
      <c r="BD213" s="115"/>
      <c r="BE213" s="115"/>
      <c r="BF213" s="115"/>
      <c r="BG213" s="116"/>
      <c r="BH213" s="117"/>
      <c r="BI213" s="69"/>
      <c r="BJ213" s="69"/>
      <c r="BK213" s="69"/>
      <c r="BL213" s="69"/>
      <c r="BM213" s="70"/>
      <c r="BN213" s="69"/>
      <c r="BO213" s="70"/>
      <c r="BP213" s="69"/>
      <c r="BQ213" s="71"/>
      <c r="BR213" s="69"/>
      <c r="BS213" s="69"/>
      <c r="BT213" s="69"/>
    </row>
    <row r="214" spans="1:72" ht="17.399999999999999" customHeight="1">
      <c r="A214" s="99"/>
      <c r="B214" s="103"/>
      <c r="C214" s="104"/>
      <c r="D214" s="105"/>
      <c r="E214" s="106"/>
      <c r="F214" s="107"/>
      <c r="G214" s="108"/>
      <c r="H214" s="47"/>
      <c r="I214" s="48"/>
      <c r="J214" s="49"/>
      <c r="K214" s="109"/>
      <c r="L214" s="109"/>
      <c r="M214" s="109"/>
      <c r="N214" s="109"/>
      <c r="O214" s="109"/>
      <c r="P214" s="47"/>
      <c r="Q214" s="48"/>
      <c r="R214" s="49"/>
      <c r="S214" s="109"/>
      <c r="T214" s="109"/>
      <c r="U214" s="109"/>
      <c r="V214" s="109"/>
      <c r="W214" s="109"/>
      <c r="X214" s="47"/>
      <c r="Y214" s="48"/>
      <c r="Z214" s="49"/>
      <c r="AA214" s="109"/>
      <c r="AB214" s="109"/>
      <c r="AC214" s="109"/>
      <c r="AD214" s="109"/>
      <c r="AE214" s="109"/>
      <c r="AF214" s="110"/>
      <c r="AG214" s="110"/>
      <c r="AH214" s="110"/>
      <c r="AI214" s="110"/>
      <c r="AJ214" s="110"/>
      <c r="AK214" s="110"/>
      <c r="AL214" s="110"/>
      <c r="AM214" s="110"/>
      <c r="AN214" s="111"/>
      <c r="AO214" s="34"/>
      <c r="AP214" s="35"/>
      <c r="AQ214" s="112"/>
      <c r="AR214" s="112"/>
      <c r="AS214" s="112"/>
      <c r="AT214" s="112"/>
      <c r="AU214" s="112"/>
      <c r="AV214" s="113"/>
      <c r="AW214" s="113"/>
      <c r="AX214" s="113"/>
      <c r="AY214" s="113"/>
      <c r="AZ214" s="114"/>
      <c r="BA214" s="115"/>
      <c r="BB214" s="115"/>
      <c r="BC214" s="115"/>
      <c r="BD214" s="115"/>
      <c r="BE214" s="115"/>
      <c r="BF214" s="115"/>
      <c r="BG214" s="116"/>
      <c r="BH214" s="117"/>
      <c r="BI214" s="69"/>
      <c r="BJ214" s="69"/>
      <c r="BK214" s="69"/>
      <c r="BL214" s="69"/>
      <c r="BM214" s="70"/>
      <c r="BN214" s="69"/>
      <c r="BO214" s="70"/>
      <c r="BP214" s="69"/>
      <c r="BQ214" s="71"/>
      <c r="BR214" s="69"/>
      <c r="BS214" s="69"/>
      <c r="BT214" s="69"/>
    </row>
    <row r="215" spans="1:72" ht="17.399999999999999" customHeight="1">
      <c r="A215" s="99"/>
      <c r="B215" s="103"/>
      <c r="C215" s="104"/>
      <c r="D215" s="105"/>
      <c r="E215" s="106"/>
      <c r="F215" s="450" t="s">
        <v>88</v>
      </c>
      <c r="G215" s="451"/>
      <c r="H215" s="47"/>
      <c r="I215" s="48"/>
      <c r="J215" s="49"/>
      <c r="K215" s="109"/>
      <c r="L215" s="109"/>
      <c r="M215" s="109"/>
      <c r="N215" s="109"/>
      <c r="O215" s="109"/>
      <c r="P215" s="47"/>
      <c r="Q215" s="48"/>
      <c r="R215" s="49"/>
      <c r="S215" s="109"/>
      <c r="T215" s="109"/>
      <c r="U215" s="109"/>
      <c r="V215" s="109"/>
      <c r="W215" s="109"/>
      <c r="X215" s="47"/>
      <c r="Y215" s="48"/>
      <c r="Z215" s="49"/>
      <c r="AA215" s="109"/>
      <c r="AB215" s="109"/>
      <c r="AC215" s="109"/>
      <c r="AD215" s="109"/>
      <c r="AE215" s="109"/>
      <c r="AF215" s="110"/>
      <c r="AG215" s="110"/>
      <c r="AH215" s="110"/>
      <c r="AI215" s="110"/>
      <c r="AJ215" s="110"/>
      <c r="AK215" s="110"/>
      <c r="AL215" s="110"/>
      <c r="AM215" s="110"/>
      <c r="AN215" s="111"/>
      <c r="AO215" s="34"/>
      <c r="AP215" s="35"/>
      <c r="AQ215" s="112"/>
      <c r="AR215" s="112"/>
      <c r="AS215" s="112"/>
      <c r="AT215" s="112"/>
      <c r="AU215" s="112"/>
      <c r="AV215" s="113"/>
      <c r="AW215" s="113"/>
      <c r="AX215" s="113"/>
      <c r="AY215" s="113"/>
      <c r="AZ215" s="114"/>
      <c r="BA215" s="115"/>
      <c r="BB215" s="115"/>
      <c r="BC215" s="115"/>
      <c r="BD215" s="115"/>
      <c r="BE215" s="115"/>
      <c r="BF215" s="115"/>
      <c r="BG215" s="116"/>
      <c r="BH215" s="117"/>
      <c r="BI215" s="69"/>
      <c r="BJ215" s="69"/>
      <c r="BK215" s="69"/>
      <c r="BL215" s="69"/>
      <c r="BM215" s="70"/>
      <c r="BN215" s="69"/>
      <c r="BO215" s="70"/>
      <c r="BP215" s="69"/>
      <c r="BQ215" s="71"/>
      <c r="BR215" s="69"/>
      <c r="BS215" s="69"/>
      <c r="BT215" s="69"/>
    </row>
    <row r="216" spans="1:72" ht="17.399999999999999" customHeight="1">
      <c r="A216" s="99"/>
      <c r="B216" s="103"/>
      <c r="C216" s="104"/>
      <c r="D216" s="105"/>
      <c r="E216" s="106"/>
      <c r="F216" s="107"/>
      <c r="G216" s="108"/>
      <c r="H216" s="47"/>
      <c r="I216" s="48"/>
      <c r="J216" s="49"/>
      <c r="K216" s="109"/>
      <c r="L216" s="109"/>
      <c r="M216" s="109"/>
      <c r="N216" s="109"/>
      <c r="O216" s="109"/>
      <c r="P216" s="47"/>
      <c r="Q216" s="48"/>
      <c r="R216" s="49"/>
      <c r="S216" s="109"/>
      <c r="T216" s="109"/>
      <c r="U216" s="109"/>
      <c r="V216" s="109"/>
      <c r="W216" s="109"/>
      <c r="X216" s="47"/>
      <c r="Y216" s="48"/>
      <c r="Z216" s="49"/>
      <c r="AA216" s="109"/>
      <c r="AB216" s="109"/>
      <c r="AC216" s="109"/>
      <c r="AD216" s="109"/>
      <c r="AE216" s="109"/>
      <c r="AF216" s="110"/>
      <c r="AG216" s="110"/>
      <c r="AH216" s="110"/>
      <c r="AI216" s="110"/>
      <c r="AJ216" s="110"/>
      <c r="AK216" s="110"/>
      <c r="AL216" s="110"/>
      <c r="AM216" s="110"/>
      <c r="AN216" s="111"/>
      <c r="AO216" s="34"/>
      <c r="AP216" s="35"/>
      <c r="AQ216" s="112"/>
      <c r="AR216" s="112"/>
      <c r="AS216" s="112"/>
      <c r="AT216" s="112"/>
      <c r="AU216" s="112"/>
      <c r="AV216" s="113"/>
      <c r="AW216" s="113"/>
      <c r="AX216" s="113"/>
      <c r="AY216" s="113"/>
      <c r="AZ216" s="114"/>
      <c r="BA216" s="115"/>
      <c r="BB216" s="115"/>
      <c r="BC216" s="115"/>
      <c r="BD216" s="115"/>
      <c r="BE216" s="115"/>
      <c r="BF216" s="115"/>
      <c r="BG216" s="116"/>
      <c r="BH216" s="117"/>
      <c r="BI216" s="69"/>
      <c r="BJ216" s="69"/>
      <c r="BK216" s="69"/>
      <c r="BL216" s="69"/>
      <c r="BM216" s="70"/>
      <c r="BN216" s="69"/>
      <c r="BO216" s="70"/>
      <c r="BP216" s="69"/>
      <c r="BQ216" s="71"/>
      <c r="BR216" s="69"/>
      <c r="BS216" s="69"/>
      <c r="BT216" s="69"/>
    </row>
    <row r="217" spans="1:72" ht="17.399999999999999" customHeight="1">
      <c r="A217" s="99"/>
      <c r="B217" s="100"/>
      <c r="C217" s="100"/>
      <c r="D217" s="101"/>
      <c r="E217" s="118" t="s">
        <v>89</v>
      </c>
      <c r="F217" s="119" t="s">
        <v>90</v>
      </c>
      <c r="G217" s="120" t="str">
        <f>VLOOKUP(3,$BV$8:$BW$11,2,FALSE)</f>
        <v>GRĄZKA Adam</v>
      </c>
    </row>
    <row r="218" spans="1:72" ht="17.399999999999999" customHeight="1">
      <c r="A218" s="99"/>
      <c r="B218" s="100"/>
      <c r="C218" s="100"/>
      <c r="D218" s="101"/>
      <c r="E218" s="118" t="s">
        <v>91</v>
      </c>
      <c r="F218" s="119" t="s">
        <v>92</v>
      </c>
      <c r="G218" s="120" t="str">
        <f>VLOOKUP(3,$BV$21:$BW$24,2,FALSE)</f>
        <v>DUDA Sławomir</v>
      </c>
    </row>
    <row r="219" spans="1:72" ht="23.4">
      <c r="E219" s="118" t="s">
        <v>93</v>
      </c>
      <c r="F219" s="119" t="s">
        <v>94</v>
      </c>
      <c r="G219" s="120" t="str">
        <f>VLOOKUP(3,$BV$34:$BW$37,2,FALSE)</f>
        <v>KAMIŃSKI Alan</v>
      </c>
    </row>
    <row r="220" spans="1:72" ht="23.4">
      <c r="E220" s="118" t="s">
        <v>95</v>
      </c>
      <c r="F220" s="119" t="s">
        <v>96</v>
      </c>
      <c r="G220" s="120" t="str">
        <f>VLOOKUP(3,$BV$47:$BW$50,2,FALSE)</f>
        <v>CHODUR Paweł</v>
      </c>
    </row>
    <row r="221" spans="1:72" ht="23.4">
      <c r="E221" s="118" t="s">
        <v>97</v>
      </c>
      <c r="F221" s="119" t="s">
        <v>98</v>
      </c>
      <c r="G221" s="120" t="str">
        <f>VLOOKUP(3,$BV$60:$BW$63,2,FALSE)</f>
        <v>MACHULA Roman</v>
      </c>
    </row>
    <row r="222" spans="1:72" ht="23.4">
      <c r="E222" s="118" t="s">
        <v>99</v>
      </c>
      <c r="F222" s="119" t="s">
        <v>100</v>
      </c>
      <c r="G222" s="120" t="str">
        <f>VLOOKUP(3,$BV$71:$BW$74,2,FALSE)</f>
        <v>BOCHNIEWICZ Krzysztof</v>
      </c>
    </row>
    <row r="223" spans="1:72" ht="23.4">
      <c r="E223" s="118" t="s">
        <v>101</v>
      </c>
      <c r="F223" s="119" t="s">
        <v>102</v>
      </c>
      <c r="G223" s="120" t="str">
        <f>VLOOKUP(3,$BV$82:$BW$85,2,FALSE)</f>
        <v>BEDNARSKI Damian</v>
      </c>
    </row>
    <row r="224" spans="1:72" ht="23.4">
      <c r="E224" s="118" t="s">
        <v>103</v>
      </c>
      <c r="F224" s="119" t="s">
        <v>104</v>
      </c>
      <c r="G224" s="120" t="str">
        <f>VLOOKUP(3,$BV$99:$BW$102,2,FALSE)</f>
        <v>NOWAK Karol</v>
      </c>
    </row>
    <row r="225" spans="5:7" ht="23.4">
      <c r="E225" s="118" t="s">
        <v>105</v>
      </c>
      <c r="F225" s="119" t="s">
        <v>106</v>
      </c>
      <c r="G225" s="121" t="str">
        <f>VLOOKUP(3,$BV$110:$BW$113,2,FALSE)</f>
        <v>CHMIELOWIEC Mateusz</v>
      </c>
    </row>
    <row r="226" spans="5:7" ht="23.4">
      <c r="E226" s="118" t="s">
        <v>107</v>
      </c>
      <c r="F226" s="119" t="s">
        <v>108</v>
      </c>
      <c r="G226" s="121" t="str">
        <f>VLOOKUP(3,$BV$121:$BW$124,2,FALSE)</f>
        <v>POTYRAK Łukasz</v>
      </c>
    </row>
    <row r="227" spans="5:7" ht="23.4">
      <c r="E227" s="118" t="s">
        <v>109</v>
      </c>
      <c r="F227" s="119" t="s">
        <v>110</v>
      </c>
      <c r="G227" s="121" t="str">
        <f>VLOOKUP(3,$BV$132:$BW$135,2,FALSE)</f>
        <v>SKAWINA Jakub</v>
      </c>
    </row>
    <row r="228" spans="5:7" ht="23.4">
      <c r="E228" s="118" t="s">
        <v>111</v>
      </c>
      <c r="F228" s="119" t="s">
        <v>112</v>
      </c>
      <c r="G228" s="121" t="str">
        <f>VLOOKUP(3,$BV$143:$BW$146,2,FALSE)</f>
        <v>NOWAK Marek</v>
      </c>
    </row>
    <row r="229" spans="5:7" ht="23.4">
      <c r="E229" s="118" t="s">
        <v>113</v>
      </c>
      <c r="F229" s="119" t="s">
        <v>114</v>
      </c>
      <c r="G229" s="121" t="str">
        <f>VLOOKUP(4,$BV$132:$BW$135,2,FALSE)</f>
        <v>ABRAMCZYK Jacek</v>
      </c>
    </row>
    <row r="230" spans="5:7" ht="23.4">
      <c r="E230" s="118" t="s">
        <v>115</v>
      </c>
      <c r="F230" s="119" t="s">
        <v>116</v>
      </c>
      <c r="G230" s="121" t="str">
        <f>VLOOKUP(4,$BV$143:$BW$146,2,FALSE)</f>
        <v>STARZ Andrzej</v>
      </c>
    </row>
    <row r="231" spans="5:7" ht="23.4">
      <c r="E231" s="118" t="s">
        <v>117</v>
      </c>
      <c r="F231" s="119" t="s">
        <v>118</v>
      </c>
      <c r="G231" s="121" t="str">
        <f>VLOOKUP(4,$BV$110:$BW$113,2,FALSE)</f>
        <v>PIECHOWICZ Arkadiusz</v>
      </c>
    </row>
    <row r="232" spans="5:7" ht="23.4">
      <c r="E232" s="118" t="s">
        <v>119</v>
      </c>
      <c r="F232" s="119" t="s">
        <v>120</v>
      </c>
      <c r="G232" s="121" t="str">
        <f>VLOOKUP(4,$BV$121:$BW$124,2,FALSE)</f>
        <v>SUSKI Stanisław</v>
      </c>
    </row>
    <row r="233" spans="5:7" ht="23.4">
      <c r="E233" s="118" t="s">
        <v>121</v>
      </c>
      <c r="F233" s="119" t="s">
        <v>122</v>
      </c>
      <c r="G233" s="121" t="str">
        <f>VLOOKUP(4,$BV$82:$BW$85,2,FALSE)</f>
        <v>WILKUTOWSKI Paweł</v>
      </c>
    </row>
    <row r="234" spans="5:7" ht="23.4">
      <c r="E234" s="118" t="s">
        <v>123</v>
      </c>
      <c r="F234" s="119" t="s">
        <v>124</v>
      </c>
      <c r="G234" s="121" t="str">
        <f>VLOOKUP(4,$BV$99:$BW$102,2,FALSE)</f>
        <v>BARYŁA Karol</v>
      </c>
    </row>
    <row r="235" spans="5:7" ht="23.4">
      <c r="E235" s="118" t="s">
        <v>125</v>
      </c>
      <c r="F235" s="119" t="s">
        <v>126</v>
      </c>
      <c r="G235" s="121" t="str">
        <f>VLOOKUP(4,$BV$60:$BW$63,2,FALSE)</f>
        <v>KULIG Wojciech</v>
      </c>
    </row>
    <row r="236" spans="5:7" ht="23.4">
      <c r="E236" s="118" t="s">
        <v>127</v>
      </c>
      <c r="F236" s="119" t="s">
        <v>128</v>
      </c>
      <c r="G236" s="121" t="str">
        <f>VLOOKUP(4,$BV$71:$BW$74,2,FALSE)</f>
        <v>MATYKA Dominik</v>
      </c>
    </row>
    <row r="237" spans="5:7" ht="23.4">
      <c r="E237" s="118" t="s">
        <v>129</v>
      </c>
      <c r="F237" s="119" t="s">
        <v>130</v>
      </c>
      <c r="G237" s="121" t="e">
        <f>VLOOKUP(4,$BV$34:$BW$37,2,FALSE)</f>
        <v>#N/A</v>
      </c>
    </row>
    <row r="238" spans="5:7" ht="23.4">
      <c r="E238" s="118" t="s">
        <v>131</v>
      </c>
      <c r="F238" s="119" t="s">
        <v>132</v>
      </c>
      <c r="G238" s="121" t="e">
        <f>VLOOKUP(4,$BV$47:$BW$50,2,FALSE)</f>
        <v>#N/A</v>
      </c>
    </row>
    <row r="239" spans="5:7" ht="23.4">
      <c r="E239" s="118" t="s">
        <v>133</v>
      </c>
      <c r="F239" s="119" t="s">
        <v>134</v>
      </c>
      <c r="G239" s="121" t="e">
        <f>VLOOKUP(4,$BV$8:$BW$11,2,FALSE)</f>
        <v>#N/A</v>
      </c>
    </row>
    <row r="240" spans="5:7" ht="23.4">
      <c r="E240" s="118" t="s">
        <v>135</v>
      </c>
      <c r="F240" s="119" t="s">
        <v>136</v>
      </c>
      <c r="G240" s="121" t="e">
        <f>VLOOKUP(4,$BV$21:$BW$24,2,FALSE)</f>
        <v>#N/A</v>
      </c>
    </row>
  </sheetData>
  <sheetProtection selectLockedCells="1" selectUnlockedCells="1"/>
  <protectedRanges>
    <protectedRange password="DC6F" sqref="BG8:BG17 H16:AM17 BG21:BG30 H29:AM30 BG34:BG43 H42:AM43 BG47:BG56 H55:AM56 BG60:BG67 BG71:BG78 BG82:BG89 BG99:BG106 BG110:BG117 BG121:BG129 BG132:BG140 BG143:BG216" name="edycja"/>
    <protectedRange password="DC6F" sqref="AF12:AH13 AN12:AP15 AF25:AH26 AN25:AP28 AF38:AH39 AN38:AP41 AF51:AH52 AN51:AP54 AF64:AH65 AN64:AP67 AF75:AH76 AN75:AP78 AF86:AH87 AN86:AP89 AF103:AH104 AN103:AP106 AF114:AH115 AN114:AP117 AF125:AH126 AN125:AP129 AF136:AH137 AN136:AP140 AF147:AH148 AN147:AP216" name="edycja_4"/>
    <protectedRange password="DC6F" sqref="BH8:BH17 BH21:BH30 BH34:BH43 BH47:BH56 BH60:BH67 BH71:BH78 BH82:BH89 BH99:BH106 BH110:BH117 BH121:BH129 BH132:BH140 BH143:BH216" name="edycja_1"/>
  </protectedRanges>
  <mergeCells count="1454">
    <mergeCell ref="F7:G7"/>
    <mergeCell ref="BA7:BC7"/>
    <mergeCell ref="BD7:BF7"/>
    <mergeCell ref="BQ7:BR7"/>
    <mergeCell ref="F8:G8"/>
    <mergeCell ref="H8:O9"/>
    <mergeCell ref="P8:P9"/>
    <mergeCell ref="Q8:Q9"/>
    <mergeCell ref="R8:R9"/>
    <mergeCell ref="X8:X9"/>
    <mergeCell ref="AN6:AU7"/>
    <mergeCell ref="AZ6:AZ7"/>
    <mergeCell ref="BA6:BC6"/>
    <mergeCell ref="BD6:BF6"/>
    <mergeCell ref="BG6:BG7"/>
    <mergeCell ref="BH6:BH7"/>
    <mergeCell ref="E1:BF1"/>
    <mergeCell ref="A3:BG3"/>
    <mergeCell ref="A4:BG4"/>
    <mergeCell ref="A6:A7"/>
    <mergeCell ref="B6:D7"/>
    <mergeCell ref="E6:G6"/>
    <mergeCell ref="H6:O7"/>
    <mergeCell ref="P6:W7"/>
    <mergeCell ref="X6:AE7"/>
    <mergeCell ref="AF6:AM7"/>
    <mergeCell ref="AZ8:AZ9"/>
    <mergeCell ref="BG8:BG9"/>
    <mergeCell ref="BH8:BH9"/>
    <mergeCell ref="F9:G9"/>
    <mergeCell ref="BA9:BC9"/>
    <mergeCell ref="BD9:BF9"/>
    <mergeCell ref="AO8:AO9"/>
    <mergeCell ref="AP8:AP9"/>
    <mergeCell ref="AV8:AV9"/>
    <mergeCell ref="AW8:AW9"/>
    <mergeCell ref="AX8:AX9"/>
    <mergeCell ref="AY8:AY9"/>
    <mergeCell ref="Y8:Y9"/>
    <mergeCell ref="Z8:Z9"/>
    <mergeCell ref="AF8:AF9"/>
    <mergeCell ref="AG8:AG9"/>
    <mergeCell ref="AH8:AH9"/>
    <mergeCell ref="AN8:AN9"/>
    <mergeCell ref="AZ10:AZ11"/>
    <mergeCell ref="BG10:BG11"/>
    <mergeCell ref="BH10:BH11"/>
    <mergeCell ref="F11:G11"/>
    <mergeCell ref="BA11:BC11"/>
    <mergeCell ref="BD11:BF11"/>
    <mergeCell ref="AO10:AO11"/>
    <mergeCell ref="AP10:AP11"/>
    <mergeCell ref="AV10:AV11"/>
    <mergeCell ref="AW10:AW11"/>
    <mergeCell ref="AX10:AX11"/>
    <mergeCell ref="AY10:AY11"/>
    <mergeCell ref="Y10:Y11"/>
    <mergeCell ref="Z10:Z11"/>
    <mergeCell ref="AF10:AF11"/>
    <mergeCell ref="AG10:AG11"/>
    <mergeCell ref="AH10:AH11"/>
    <mergeCell ref="AN10:AN11"/>
    <mergeCell ref="F10:G10"/>
    <mergeCell ref="H10:H11"/>
    <mergeCell ref="I10:I11"/>
    <mergeCell ref="J10:J11"/>
    <mergeCell ref="P10:W11"/>
    <mergeCell ref="X10:X11"/>
    <mergeCell ref="AZ12:AZ13"/>
    <mergeCell ref="BG12:BG13"/>
    <mergeCell ref="BH12:BH13"/>
    <mergeCell ref="F13:G13"/>
    <mergeCell ref="BA13:BC13"/>
    <mergeCell ref="BD13:BF13"/>
    <mergeCell ref="AO12:AO13"/>
    <mergeCell ref="AP12:AP13"/>
    <mergeCell ref="AV12:AV13"/>
    <mergeCell ref="AW12:AW13"/>
    <mergeCell ref="AX12:AX13"/>
    <mergeCell ref="AY12:AY13"/>
    <mergeCell ref="R12:R13"/>
    <mergeCell ref="X12:AE13"/>
    <mergeCell ref="AF12:AF13"/>
    <mergeCell ref="AG12:AG13"/>
    <mergeCell ref="AH12:AH13"/>
    <mergeCell ref="AN12:AN13"/>
    <mergeCell ref="F12:G12"/>
    <mergeCell ref="H12:H13"/>
    <mergeCell ref="I12:I13"/>
    <mergeCell ref="J12:J13"/>
    <mergeCell ref="P12:P13"/>
    <mergeCell ref="Q12:Q13"/>
    <mergeCell ref="F16:F17"/>
    <mergeCell ref="H16:H17"/>
    <mergeCell ref="I16:I17"/>
    <mergeCell ref="J16:J17"/>
    <mergeCell ref="P16:P17"/>
    <mergeCell ref="Q16:Q17"/>
    <mergeCell ref="AZ14:AZ15"/>
    <mergeCell ref="BG14:BG15"/>
    <mergeCell ref="BH14:BH15"/>
    <mergeCell ref="F15:G15"/>
    <mergeCell ref="BA15:BC15"/>
    <mergeCell ref="BD15:BF15"/>
    <mergeCell ref="AO14:AO15"/>
    <mergeCell ref="AP14:AP15"/>
    <mergeCell ref="AV14:AV15"/>
    <mergeCell ref="AW14:AW15"/>
    <mergeCell ref="AX14:AX15"/>
    <mergeCell ref="AY14:AY15"/>
    <mergeCell ref="R14:R15"/>
    <mergeCell ref="X14:X15"/>
    <mergeCell ref="Y14:Y15"/>
    <mergeCell ref="Z14:Z15"/>
    <mergeCell ref="AF14:AM15"/>
    <mergeCell ref="AN14:AN15"/>
    <mergeCell ref="F14:G14"/>
    <mergeCell ref="H14:H15"/>
    <mergeCell ref="I14:I15"/>
    <mergeCell ref="J14:J15"/>
    <mergeCell ref="P14:P15"/>
    <mergeCell ref="Q14:Q15"/>
    <mergeCell ref="AZ16:AZ17"/>
    <mergeCell ref="BG16:BG17"/>
    <mergeCell ref="BH16:BH17"/>
    <mergeCell ref="BA17:BC17"/>
    <mergeCell ref="BD17:BF17"/>
    <mergeCell ref="BQ18:BR18"/>
    <mergeCell ref="AH16:AH17"/>
    <mergeCell ref="AN16:AU17"/>
    <mergeCell ref="AV16:AV17"/>
    <mergeCell ref="AW16:AW17"/>
    <mergeCell ref="AX16:AX17"/>
    <mergeCell ref="AY16:AY17"/>
    <mergeCell ref="R16:R17"/>
    <mergeCell ref="X16:X17"/>
    <mergeCell ref="Y16:Y17"/>
    <mergeCell ref="Z16:Z17"/>
    <mergeCell ref="AF16:AF17"/>
    <mergeCell ref="AG16:AG17"/>
    <mergeCell ref="BH19:BH20"/>
    <mergeCell ref="F20:G20"/>
    <mergeCell ref="BA20:BC20"/>
    <mergeCell ref="BD20:BF20"/>
    <mergeCell ref="BQ20:BR20"/>
    <mergeCell ref="F21:G21"/>
    <mergeCell ref="H21:O22"/>
    <mergeCell ref="P21:P22"/>
    <mergeCell ref="Q21:Q22"/>
    <mergeCell ref="R21:R22"/>
    <mergeCell ref="AF19:AM20"/>
    <mergeCell ref="AN19:AU20"/>
    <mergeCell ref="AZ19:AZ20"/>
    <mergeCell ref="BA19:BC19"/>
    <mergeCell ref="BD19:BF19"/>
    <mergeCell ref="BG19:BG20"/>
    <mergeCell ref="A19:A20"/>
    <mergeCell ref="B19:D20"/>
    <mergeCell ref="E19:G19"/>
    <mergeCell ref="H19:O20"/>
    <mergeCell ref="P19:W20"/>
    <mergeCell ref="X19:AE20"/>
    <mergeCell ref="AY21:AY22"/>
    <mergeCell ref="AZ21:AZ22"/>
    <mergeCell ref="BG21:BG22"/>
    <mergeCell ref="BH21:BH22"/>
    <mergeCell ref="F22:G22"/>
    <mergeCell ref="BA22:BC22"/>
    <mergeCell ref="BD22:BF22"/>
    <mergeCell ref="AN21:AN22"/>
    <mergeCell ref="AO21:AO22"/>
    <mergeCell ref="AP21:AP22"/>
    <mergeCell ref="AV21:AV22"/>
    <mergeCell ref="AW21:AW22"/>
    <mergeCell ref="AX21:AX22"/>
    <mergeCell ref="X21:X22"/>
    <mergeCell ref="Y21:Y22"/>
    <mergeCell ref="Z21:Z22"/>
    <mergeCell ref="AF21:AF22"/>
    <mergeCell ref="AG21:AG22"/>
    <mergeCell ref="AH21:AH22"/>
    <mergeCell ref="AZ23:AZ24"/>
    <mergeCell ref="BG23:BG24"/>
    <mergeCell ref="BH23:BH24"/>
    <mergeCell ref="F24:G24"/>
    <mergeCell ref="BA24:BC24"/>
    <mergeCell ref="BD24:BF24"/>
    <mergeCell ref="AO23:AO24"/>
    <mergeCell ref="AP23:AP24"/>
    <mergeCell ref="AV23:AV24"/>
    <mergeCell ref="AW23:AW24"/>
    <mergeCell ref="AX23:AX24"/>
    <mergeCell ref="AY23:AY24"/>
    <mergeCell ref="Y23:Y24"/>
    <mergeCell ref="Z23:Z24"/>
    <mergeCell ref="AF23:AF24"/>
    <mergeCell ref="AG23:AG24"/>
    <mergeCell ref="AH23:AH24"/>
    <mergeCell ref="AN23:AN24"/>
    <mergeCell ref="F23:G23"/>
    <mergeCell ref="H23:H24"/>
    <mergeCell ref="I23:I24"/>
    <mergeCell ref="J23:J24"/>
    <mergeCell ref="P23:W24"/>
    <mergeCell ref="X23:X24"/>
    <mergeCell ref="AZ25:AZ26"/>
    <mergeCell ref="BG25:BG26"/>
    <mergeCell ref="BH25:BH26"/>
    <mergeCell ref="F26:G26"/>
    <mergeCell ref="BA26:BC26"/>
    <mergeCell ref="BD26:BF26"/>
    <mergeCell ref="AO25:AO26"/>
    <mergeCell ref="AP25:AP26"/>
    <mergeCell ref="AV25:AV26"/>
    <mergeCell ref="AW25:AW26"/>
    <mergeCell ref="AX25:AX26"/>
    <mergeCell ref="AY25:AY26"/>
    <mergeCell ref="R25:R26"/>
    <mergeCell ref="X25:AE26"/>
    <mergeCell ref="AF25:AF26"/>
    <mergeCell ref="AG25:AG26"/>
    <mergeCell ref="AH25:AH26"/>
    <mergeCell ref="AN25:AN26"/>
    <mergeCell ref="F25:G25"/>
    <mergeCell ref="H25:H26"/>
    <mergeCell ref="I25:I26"/>
    <mergeCell ref="J25:J26"/>
    <mergeCell ref="P25:P26"/>
    <mergeCell ref="Q25:Q26"/>
    <mergeCell ref="AZ27:AZ28"/>
    <mergeCell ref="BG27:BG28"/>
    <mergeCell ref="BH27:BH28"/>
    <mergeCell ref="F28:G28"/>
    <mergeCell ref="BA28:BC28"/>
    <mergeCell ref="BD28:BF28"/>
    <mergeCell ref="AO27:AO28"/>
    <mergeCell ref="AP27:AP28"/>
    <mergeCell ref="AV27:AV28"/>
    <mergeCell ref="AW27:AW28"/>
    <mergeCell ref="AX27:AX28"/>
    <mergeCell ref="AY27:AY28"/>
    <mergeCell ref="R27:R28"/>
    <mergeCell ref="X27:X28"/>
    <mergeCell ref="Y27:Y28"/>
    <mergeCell ref="Z27:Z28"/>
    <mergeCell ref="AF27:AM28"/>
    <mergeCell ref="AN27:AN28"/>
    <mergeCell ref="F27:G27"/>
    <mergeCell ref="H27:H28"/>
    <mergeCell ref="I27:I28"/>
    <mergeCell ref="J27:J28"/>
    <mergeCell ref="P27:P28"/>
    <mergeCell ref="Q27:Q28"/>
    <mergeCell ref="A32:A33"/>
    <mergeCell ref="B32:D33"/>
    <mergeCell ref="E32:G32"/>
    <mergeCell ref="H32:O33"/>
    <mergeCell ref="P32:W33"/>
    <mergeCell ref="AH29:AH30"/>
    <mergeCell ref="AN29:AU30"/>
    <mergeCell ref="AV29:AV30"/>
    <mergeCell ref="AW29:AW30"/>
    <mergeCell ref="AX29:AX30"/>
    <mergeCell ref="AY29:AY30"/>
    <mergeCell ref="R29:R30"/>
    <mergeCell ref="X29:X30"/>
    <mergeCell ref="Y29:Y30"/>
    <mergeCell ref="Z29:Z30"/>
    <mergeCell ref="AF29:AF30"/>
    <mergeCell ref="AG29:AG30"/>
    <mergeCell ref="F29:F30"/>
    <mergeCell ref="H29:H30"/>
    <mergeCell ref="I29:I30"/>
    <mergeCell ref="J29:J30"/>
    <mergeCell ref="P29:P30"/>
    <mergeCell ref="Q29:Q30"/>
    <mergeCell ref="BG32:BG33"/>
    <mergeCell ref="BH32:BH33"/>
    <mergeCell ref="F33:G33"/>
    <mergeCell ref="BA33:BC33"/>
    <mergeCell ref="BD33:BF33"/>
    <mergeCell ref="BQ33:BR33"/>
    <mergeCell ref="X32:AE33"/>
    <mergeCell ref="AF32:AM33"/>
    <mergeCell ref="AN32:AU33"/>
    <mergeCell ref="AZ32:AZ33"/>
    <mergeCell ref="BA32:BC32"/>
    <mergeCell ref="BD32:BF32"/>
    <mergeCell ref="AZ29:AZ30"/>
    <mergeCell ref="BG29:BG30"/>
    <mergeCell ref="BH29:BH30"/>
    <mergeCell ref="BA30:BC30"/>
    <mergeCell ref="BD30:BF30"/>
    <mergeCell ref="AZ34:AZ35"/>
    <mergeCell ref="BG34:BG35"/>
    <mergeCell ref="BH34:BH35"/>
    <mergeCell ref="F35:G35"/>
    <mergeCell ref="BA35:BC35"/>
    <mergeCell ref="BD35:BF35"/>
    <mergeCell ref="AO34:AO35"/>
    <mergeCell ref="AP34:AP35"/>
    <mergeCell ref="AV34:AV35"/>
    <mergeCell ref="AW34:AW35"/>
    <mergeCell ref="AX34:AX35"/>
    <mergeCell ref="AY34:AY35"/>
    <mergeCell ref="Y34:Y35"/>
    <mergeCell ref="Z34:Z35"/>
    <mergeCell ref="AF34:AF35"/>
    <mergeCell ref="AG34:AG35"/>
    <mergeCell ref="AH34:AH35"/>
    <mergeCell ref="AN34:AN35"/>
    <mergeCell ref="F34:G34"/>
    <mergeCell ref="H34:O35"/>
    <mergeCell ref="P34:P35"/>
    <mergeCell ref="Q34:Q35"/>
    <mergeCell ref="R34:R35"/>
    <mergeCell ref="X34:X35"/>
    <mergeCell ref="AZ36:AZ37"/>
    <mergeCell ref="BG36:BG37"/>
    <mergeCell ref="BH36:BH37"/>
    <mergeCell ref="F37:G37"/>
    <mergeCell ref="BA37:BC37"/>
    <mergeCell ref="BD37:BF37"/>
    <mergeCell ref="AO36:AO37"/>
    <mergeCell ref="AP36:AP37"/>
    <mergeCell ref="AV36:AV37"/>
    <mergeCell ref="AW36:AW37"/>
    <mergeCell ref="AX36:AX37"/>
    <mergeCell ref="AY36:AY37"/>
    <mergeCell ref="Y36:Y37"/>
    <mergeCell ref="Z36:Z37"/>
    <mergeCell ref="AF36:AF37"/>
    <mergeCell ref="AG36:AG37"/>
    <mergeCell ref="AH36:AH37"/>
    <mergeCell ref="AN36:AN37"/>
    <mergeCell ref="F36:G36"/>
    <mergeCell ref="H36:H37"/>
    <mergeCell ref="I36:I37"/>
    <mergeCell ref="J36:J37"/>
    <mergeCell ref="P36:W37"/>
    <mergeCell ref="X36:X37"/>
    <mergeCell ref="AZ38:AZ39"/>
    <mergeCell ref="BG38:BG39"/>
    <mergeCell ref="BH38:BH39"/>
    <mergeCell ref="F39:G39"/>
    <mergeCell ref="BA39:BC39"/>
    <mergeCell ref="BD39:BF39"/>
    <mergeCell ref="AO38:AO39"/>
    <mergeCell ref="AP38:AP39"/>
    <mergeCell ref="AV38:AV39"/>
    <mergeCell ref="AW38:AW39"/>
    <mergeCell ref="AX38:AX39"/>
    <mergeCell ref="AY38:AY39"/>
    <mergeCell ref="R38:R39"/>
    <mergeCell ref="X38:AE39"/>
    <mergeCell ref="AF38:AF39"/>
    <mergeCell ref="AG38:AG39"/>
    <mergeCell ref="AH38:AH39"/>
    <mergeCell ref="AN38:AN39"/>
    <mergeCell ref="F38:G38"/>
    <mergeCell ref="H38:H39"/>
    <mergeCell ref="I38:I39"/>
    <mergeCell ref="J38:J39"/>
    <mergeCell ref="P38:P39"/>
    <mergeCell ref="Q38:Q39"/>
    <mergeCell ref="AZ40:AZ41"/>
    <mergeCell ref="BG40:BG41"/>
    <mergeCell ref="BH40:BH41"/>
    <mergeCell ref="F41:G41"/>
    <mergeCell ref="BA41:BC41"/>
    <mergeCell ref="BD41:BF41"/>
    <mergeCell ref="AO40:AO41"/>
    <mergeCell ref="AP40:AP41"/>
    <mergeCell ref="AV40:AV41"/>
    <mergeCell ref="AW40:AW41"/>
    <mergeCell ref="AX40:AX41"/>
    <mergeCell ref="AY40:AY41"/>
    <mergeCell ref="R40:R41"/>
    <mergeCell ref="X40:X41"/>
    <mergeCell ref="Y40:Y41"/>
    <mergeCell ref="Z40:Z41"/>
    <mergeCell ref="AF40:AM41"/>
    <mergeCell ref="AN40:AN41"/>
    <mergeCell ref="F40:G40"/>
    <mergeCell ref="H40:H41"/>
    <mergeCell ref="I40:I41"/>
    <mergeCell ref="J40:J41"/>
    <mergeCell ref="P40:P41"/>
    <mergeCell ref="Q40:Q41"/>
    <mergeCell ref="A45:A46"/>
    <mergeCell ref="B45:D46"/>
    <mergeCell ref="E45:G45"/>
    <mergeCell ref="H45:O46"/>
    <mergeCell ref="P45:W46"/>
    <mergeCell ref="AH42:AH43"/>
    <mergeCell ref="AN42:AU43"/>
    <mergeCell ref="AV42:AV43"/>
    <mergeCell ref="AW42:AW43"/>
    <mergeCell ref="AX42:AX43"/>
    <mergeCell ref="AY42:AY43"/>
    <mergeCell ref="R42:R43"/>
    <mergeCell ref="X42:X43"/>
    <mergeCell ref="Y42:Y43"/>
    <mergeCell ref="Z42:Z43"/>
    <mergeCell ref="AF42:AF43"/>
    <mergeCell ref="AG42:AG43"/>
    <mergeCell ref="F42:F43"/>
    <mergeCell ref="H42:H43"/>
    <mergeCell ref="I42:I43"/>
    <mergeCell ref="J42:J43"/>
    <mergeCell ref="P42:P43"/>
    <mergeCell ref="Q42:Q43"/>
    <mergeCell ref="BG45:BG46"/>
    <mergeCell ref="BH45:BH46"/>
    <mergeCell ref="F46:G46"/>
    <mergeCell ref="BA46:BC46"/>
    <mergeCell ref="BD46:BF46"/>
    <mergeCell ref="BQ46:BR46"/>
    <mergeCell ref="X45:AE46"/>
    <mergeCell ref="AF45:AM46"/>
    <mergeCell ref="AN45:AU46"/>
    <mergeCell ref="AZ45:AZ46"/>
    <mergeCell ref="BA45:BC45"/>
    <mergeCell ref="BD45:BF45"/>
    <mergeCell ref="AZ42:AZ43"/>
    <mergeCell ref="BG42:BG43"/>
    <mergeCell ref="BH42:BH43"/>
    <mergeCell ref="BA43:BC43"/>
    <mergeCell ref="BD43:BF43"/>
    <mergeCell ref="AZ47:AZ48"/>
    <mergeCell ref="BG47:BG48"/>
    <mergeCell ref="BH47:BH48"/>
    <mergeCell ref="F48:G48"/>
    <mergeCell ref="BA48:BC48"/>
    <mergeCell ref="BD48:BF48"/>
    <mergeCell ref="AO47:AO48"/>
    <mergeCell ref="AP47:AP48"/>
    <mergeCell ref="AV47:AV48"/>
    <mergeCell ref="AW47:AW48"/>
    <mergeCell ref="AX47:AX48"/>
    <mergeCell ref="AY47:AY48"/>
    <mergeCell ref="Y47:Y48"/>
    <mergeCell ref="Z47:Z48"/>
    <mergeCell ref="AF47:AF48"/>
    <mergeCell ref="AG47:AG48"/>
    <mergeCell ref="AH47:AH48"/>
    <mergeCell ref="AN47:AN48"/>
    <mergeCell ref="F47:G47"/>
    <mergeCell ref="H47:O48"/>
    <mergeCell ref="P47:P48"/>
    <mergeCell ref="Q47:Q48"/>
    <mergeCell ref="R47:R48"/>
    <mergeCell ref="X47:X48"/>
    <mergeCell ref="AZ49:AZ50"/>
    <mergeCell ref="BG49:BG50"/>
    <mergeCell ref="BH49:BH50"/>
    <mergeCell ref="F50:G50"/>
    <mergeCell ref="BA50:BC50"/>
    <mergeCell ref="BD50:BF50"/>
    <mergeCell ref="AO49:AO50"/>
    <mergeCell ref="AP49:AP50"/>
    <mergeCell ref="AV49:AV50"/>
    <mergeCell ref="AW49:AW50"/>
    <mergeCell ref="AX49:AX50"/>
    <mergeCell ref="AY49:AY50"/>
    <mergeCell ref="Y49:Y50"/>
    <mergeCell ref="Z49:Z50"/>
    <mergeCell ref="AF49:AF50"/>
    <mergeCell ref="AG49:AG50"/>
    <mergeCell ref="AH49:AH50"/>
    <mergeCell ref="AN49:AN50"/>
    <mergeCell ref="F49:G49"/>
    <mergeCell ref="H49:H50"/>
    <mergeCell ref="I49:I50"/>
    <mergeCell ref="J49:J50"/>
    <mergeCell ref="P49:W50"/>
    <mergeCell ref="X49:X50"/>
    <mergeCell ref="AZ51:AZ52"/>
    <mergeCell ref="BG51:BG52"/>
    <mergeCell ref="BH51:BH52"/>
    <mergeCell ref="F52:G52"/>
    <mergeCell ref="BA52:BC52"/>
    <mergeCell ref="BD52:BF52"/>
    <mergeCell ref="AO51:AO52"/>
    <mergeCell ref="AP51:AP52"/>
    <mergeCell ref="AV51:AV52"/>
    <mergeCell ref="AW51:AW52"/>
    <mergeCell ref="AX51:AX52"/>
    <mergeCell ref="AY51:AY52"/>
    <mergeCell ref="R51:R52"/>
    <mergeCell ref="X51:AE52"/>
    <mergeCell ref="AF51:AF52"/>
    <mergeCell ref="AG51:AG52"/>
    <mergeCell ref="AH51:AH52"/>
    <mergeCell ref="AN51:AN52"/>
    <mergeCell ref="F51:G51"/>
    <mergeCell ref="H51:H52"/>
    <mergeCell ref="I51:I52"/>
    <mergeCell ref="J51:J52"/>
    <mergeCell ref="P51:P52"/>
    <mergeCell ref="Q51:Q52"/>
    <mergeCell ref="AZ53:AZ54"/>
    <mergeCell ref="BG53:BG54"/>
    <mergeCell ref="BH53:BH54"/>
    <mergeCell ref="F54:G54"/>
    <mergeCell ref="BA54:BC54"/>
    <mergeCell ref="BD54:BF54"/>
    <mergeCell ref="AO53:AO54"/>
    <mergeCell ref="AP53:AP54"/>
    <mergeCell ref="AV53:AV54"/>
    <mergeCell ref="AW53:AW54"/>
    <mergeCell ref="AX53:AX54"/>
    <mergeCell ref="AY53:AY54"/>
    <mergeCell ref="R53:R54"/>
    <mergeCell ref="X53:X54"/>
    <mergeCell ref="Y53:Y54"/>
    <mergeCell ref="Z53:Z54"/>
    <mergeCell ref="AF53:AM54"/>
    <mergeCell ref="AN53:AN54"/>
    <mergeCell ref="F53:G53"/>
    <mergeCell ref="H53:H54"/>
    <mergeCell ref="I53:I54"/>
    <mergeCell ref="J53:J54"/>
    <mergeCell ref="P53:P54"/>
    <mergeCell ref="Q53:Q54"/>
    <mergeCell ref="A58:A59"/>
    <mergeCell ref="B58:D59"/>
    <mergeCell ref="E58:G58"/>
    <mergeCell ref="H58:O59"/>
    <mergeCell ref="P58:W59"/>
    <mergeCell ref="AH55:AH56"/>
    <mergeCell ref="AN55:AU56"/>
    <mergeCell ref="AV55:AV56"/>
    <mergeCell ref="AW55:AW56"/>
    <mergeCell ref="AX55:AX56"/>
    <mergeCell ref="AY55:AY56"/>
    <mergeCell ref="R55:R56"/>
    <mergeCell ref="X55:X56"/>
    <mergeCell ref="Y55:Y56"/>
    <mergeCell ref="Z55:Z56"/>
    <mergeCell ref="AF55:AF56"/>
    <mergeCell ref="AG55:AG56"/>
    <mergeCell ref="F55:F56"/>
    <mergeCell ref="H55:H56"/>
    <mergeCell ref="I55:I56"/>
    <mergeCell ref="J55:J56"/>
    <mergeCell ref="P55:P56"/>
    <mergeCell ref="Q55:Q56"/>
    <mergeCell ref="BG58:BG59"/>
    <mergeCell ref="BH58:BH59"/>
    <mergeCell ref="F59:G59"/>
    <mergeCell ref="BA59:BC59"/>
    <mergeCell ref="BD59:BF59"/>
    <mergeCell ref="BQ59:BR59"/>
    <mergeCell ref="X58:AE59"/>
    <mergeCell ref="AF58:AM59"/>
    <mergeCell ref="AN58:AU59"/>
    <mergeCell ref="AZ58:AZ59"/>
    <mergeCell ref="BA58:BC58"/>
    <mergeCell ref="BD58:BF58"/>
    <mergeCell ref="AZ55:AZ56"/>
    <mergeCell ref="BG55:BG56"/>
    <mergeCell ref="BH55:BH56"/>
    <mergeCell ref="BA56:BC56"/>
    <mergeCell ref="BD56:BF56"/>
    <mergeCell ref="AZ60:AZ61"/>
    <mergeCell ref="BG60:BG61"/>
    <mergeCell ref="BH60:BH61"/>
    <mergeCell ref="F61:G61"/>
    <mergeCell ref="BA61:BC61"/>
    <mergeCell ref="BD61:BF61"/>
    <mergeCell ref="AO60:AO61"/>
    <mergeCell ref="AP60:AP61"/>
    <mergeCell ref="AV60:AV61"/>
    <mergeCell ref="AW60:AW61"/>
    <mergeCell ref="AX60:AX61"/>
    <mergeCell ref="AY60:AY61"/>
    <mergeCell ref="Y60:Y61"/>
    <mergeCell ref="Z60:Z61"/>
    <mergeCell ref="AF60:AF61"/>
    <mergeCell ref="AG60:AG61"/>
    <mergeCell ref="AH60:AH61"/>
    <mergeCell ref="AN60:AN61"/>
    <mergeCell ref="F60:G60"/>
    <mergeCell ref="H60:O61"/>
    <mergeCell ref="P60:P61"/>
    <mergeCell ref="Q60:Q61"/>
    <mergeCell ref="R60:R61"/>
    <mergeCell ref="X60:X61"/>
    <mergeCell ref="AZ62:AZ63"/>
    <mergeCell ref="BG62:BG63"/>
    <mergeCell ref="BH62:BH63"/>
    <mergeCell ref="F63:G63"/>
    <mergeCell ref="BA63:BC63"/>
    <mergeCell ref="BD63:BF63"/>
    <mergeCell ref="AO62:AO63"/>
    <mergeCell ref="AP62:AP63"/>
    <mergeCell ref="AV62:AV63"/>
    <mergeCell ref="AW62:AW63"/>
    <mergeCell ref="AX62:AX63"/>
    <mergeCell ref="AY62:AY63"/>
    <mergeCell ref="Y62:Y63"/>
    <mergeCell ref="Z62:Z63"/>
    <mergeCell ref="AF62:AF63"/>
    <mergeCell ref="AG62:AG63"/>
    <mergeCell ref="AH62:AH63"/>
    <mergeCell ref="AN62:AN63"/>
    <mergeCell ref="F62:G62"/>
    <mergeCell ref="H62:H63"/>
    <mergeCell ref="I62:I63"/>
    <mergeCell ref="J62:J63"/>
    <mergeCell ref="P62:W63"/>
    <mergeCell ref="X62:X63"/>
    <mergeCell ref="AZ64:AZ65"/>
    <mergeCell ref="BG64:BG65"/>
    <mergeCell ref="BH64:BH65"/>
    <mergeCell ref="F65:G65"/>
    <mergeCell ref="BA65:BC65"/>
    <mergeCell ref="BD65:BF65"/>
    <mergeCell ref="AO64:AO65"/>
    <mergeCell ref="AP64:AP65"/>
    <mergeCell ref="AV64:AV65"/>
    <mergeCell ref="AW64:AW65"/>
    <mergeCell ref="AX64:AX65"/>
    <mergeCell ref="AY64:AY65"/>
    <mergeCell ref="R64:R65"/>
    <mergeCell ref="X64:AE65"/>
    <mergeCell ref="AF64:AF65"/>
    <mergeCell ref="AG64:AG65"/>
    <mergeCell ref="AH64:AH65"/>
    <mergeCell ref="AN64:AN65"/>
    <mergeCell ref="F64:G64"/>
    <mergeCell ref="H64:H65"/>
    <mergeCell ref="I64:I65"/>
    <mergeCell ref="J64:J65"/>
    <mergeCell ref="P64:P65"/>
    <mergeCell ref="Q64:Q65"/>
    <mergeCell ref="AZ66:AZ67"/>
    <mergeCell ref="BG66:BG67"/>
    <mergeCell ref="BH66:BH67"/>
    <mergeCell ref="F67:G67"/>
    <mergeCell ref="BA67:BC67"/>
    <mergeCell ref="BD67:BF67"/>
    <mergeCell ref="AO66:AO67"/>
    <mergeCell ref="AP66:AP67"/>
    <mergeCell ref="AV66:AV67"/>
    <mergeCell ref="AW66:AW67"/>
    <mergeCell ref="AX66:AX67"/>
    <mergeCell ref="AY66:AY67"/>
    <mergeCell ref="R66:R67"/>
    <mergeCell ref="X66:X67"/>
    <mergeCell ref="Y66:Y67"/>
    <mergeCell ref="Z66:Z67"/>
    <mergeCell ref="AF66:AM67"/>
    <mergeCell ref="AN66:AN67"/>
    <mergeCell ref="F66:G66"/>
    <mergeCell ref="H66:H67"/>
    <mergeCell ref="I66:I67"/>
    <mergeCell ref="J66:J67"/>
    <mergeCell ref="P66:P67"/>
    <mergeCell ref="Q66:Q67"/>
    <mergeCell ref="BH69:BH70"/>
    <mergeCell ref="F70:G70"/>
    <mergeCell ref="BA70:BC70"/>
    <mergeCell ref="BD70:BF70"/>
    <mergeCell ref="BQ70:BR70"/>
    <mergeCell ref="F71:G71"/>
    <mergeCell ref="H71:O72"/>
    <mergeCell ref="P71:P72"/>
    <mergeCell ref="Q71:Q72"/>
    <mergeCell ref="R71:R72"/>
    <mergeCell ref="AF69:AM70"/>
    <mergeCell ref="AN69:AU70"/>
    <mergeCell ref="AZ69:AZ70"/>
    <mergeCell ref="BA69:BC69"/>
    <mergeCell ref="BD69:BF69"/>
    <mergeCell ref="BG69:BG70"/>
    <mergeCell ref="A69:A70"/>
    <mergeCell ref="B69:D70"/>
    <mergeCell ref="E69:G69"/>
    <mergeCell ref="H69:O70"/>
    <mergeCell ref="P69:W70"/>
    <mergeCell ref="X69:AE70"/>
    <mergeCell ref="AY71:AY72"/>
    <mergeCell ref="AZ71:AZ72"/>
    <mergeCell ref="BG71:BG72"/>
    <mergeCell ref="BH71:BH72"/>
    <mergeCell ref="F72:G72"/>
    <mergeCell ref="BA72:BC72"/>
    <mergeCell ref="BD72:BF72"/>
    <mergeCell ref="AN71:AN72"/>
    <mergeCell ref="AO71:AO72"/>
    <mergeCell ref="AP71:AP72"/>
    <mergeCell ref="AV71:AV72"/>
    <mergeCell ref="AW71:AW72"/>
    <mergeCell ref="AX71:AX72"/>
    <mergeCell ref="X71:X72"/>
    <mergeCell ref="Y71:Y72"/>
    <mergeCell ref="Z71:Z72"/>
    <mergeCell ref="AF71:AF72"/>
    <mergeCell ref="AG71:AG72"/>
    <mergeCell ref="AH71:AH72"/>
    <mergeCell ref="AZ73:AZ74"/>
    <mergeCell ref="BG73:BG74"/>
    <mergeCell ref="BH73:BH74"/>
    <mergeCell ref="F74:G74"/>
    <mergeCell ref="BA74:BC74"/>
    <mergeCell ref="BD74:BF74"/>
    <mergeCell ref="AO73:AO74"/>
    <mergeCell ref="AP73:AP74"/>
    <mergeCell ref="AV73:AV74"/>
    <mergeCell ref="AW73:AW74"/>
    <mergeCell ref="AX73:AX74"/>
    <mergeCell ref="AY73:AY74"/>
    <mergeCell ref="Y73:Y74"/>
    <mergeCell ref="Z73:Z74"/>
    <mergeCell ref="AF73:AF74"/>
    <mergeCell ref="AG73:AG74"/>
    <mergeCell ref="AH73:AH74"/>
    <mergeCell ref="AN73:AN74"/>
    <mergeCell ref="F73:G73"/>
    <mergeCell ref="H73:H74"/>
    <mergeCell ref="I73:I74"/>
    <mergeCell ref="J73:J74"/>
    <mergeCell ref="P73:W74"/>
    <mergeCell ref="X73:X74"/>
    <mergeCell ref="AZ75:AZ76"/>
    <mergeCell ref="BG75:BG76"/>
    <mergeCell ref="BH75:BH76"/>
    <mergeCell ref="F76:G76"/>
    <mergeCell ref="BA76:BC76"/>
    <mergeCell ref="BD76:BF76"/>
    <mergeCell ref="AO75:AO76"/>
    <mergeCell ref="AP75:AP76"/>
    <mergeCell ref="AV75:AV76"/>
    <mergeCell ref="AW75:AW76"/>
    <mergeCell ref="AX75:AX76"/>
    <mergeCell ref="AY75:AY76"/>
    <mergeCell ref="R75:R76"/>
    <mergeCell ref="X75:AE76"/>
    <mergeCell ref="AF75:AF76"/>
    <mergeCell ref="AG75:AG76"/>
    <mergeCell ref="AH75:AH76"/>
    <mergeCell ref="AN75:AN76"/>
    <mergeCell ref="F75:G75"/>
    <mergeCell ref="H75:H76"/>
    <mergeCell ref="I75:I76"/>
    <mergeCell ref="J75:J76"/>
    <mergeCell ref="P75:P76"/>
    <mergeCell ref="Q75:Q76"/>
    <mergeCell ref="AZ77:AZ78"/>
    <mergeCell ref="BG77:BG78"/>
    <mergeCell ref="BH77:BH78"/>
    <mergeCell ref="F78:G78"/>
    <mergeCell ref="BA78:BC78"/>
    <mergeCell ref="BD78:BF78"/>
    <mergeCell ref="AO77:AO78"/>
    <mergeCell ref="AP77:AP78"/>
    <mergeCell ref="AV77:AV78"/>
    <mergeCell ref="AW77:AW78"/>
    <mergeCell ref="AX77:AX78"/>
    <mergeCell ref="AY77:AY78"/>
    <mergeCell ref="R77:R78"/>
    <mergeCell ref="X77:X78"/>
    <mergeCell ref="Y77:Y78"/>
    <mergeCell ref="Z77:Z78"/>
    <mergeCell ref="AF77:AM78"/>
    <mergeCell ref="AN77:AN78"/>
    <mergeCell ref="F77:G77"/>
    <mergeCell ref="H77:H78"/>
    <mergeCell ref="I77:I78"/>
    <mergeCell ref="J77:J78"/>
    <mergeCell ref="P77:P78"/>
    <mergeCell ref="Q77:Q78"/>
    <mergeCell ref="BH80:BH81"/>
    <mergeCell ref="F81:G81"/>
    <mergeCell ref="BA81:BC81"/>
    <mergeCell ref="BD81:BF81"/>
    <mergeCell ref="BQ81:BR81"/>
    <mergeCell ref="F82:G82"/>
    <mergeCell ref="H82:O83"/>
    <mergeCell ref="P82:P83"/>
    <mergeCell ref="Q82:Q83"/>
    <mergeCell ref="R82:R83"/>
    <mergeCell ref="AF80:AM81"/>
    <mergeCell ref="AN80:AU81"/>
    <mergeCell ref="AZ80:AZ81"/>
    <mergeCell ref="BA80:BC80"/>
    <mergeCell ref="BD80:BF80"/>
    <mergeCell ref="BG80:BG81"/>
    <mergeCell ref="A80:A81"/>
    <mergeCell ref="B80:D81"/>
    <mergeCell ref="E80:G80"/>
    <mergeCell ref="H80:O81"/>
    <mergeCell ref="P80:W81"/>
    <mergeCell ref="X80:AE81"/>
    <mergeCell ref="AY82:AY83"/>
    <mergeCell ref="AZ82:AZ83"/>
    <mergeCell ref="BG82:BG83"/>
    <mergeCell ref="BH82:BH83"/>
    <mergeCell ref="F83:G83"/>
    <mergeCell ref="BA83:BC83"/>
    <mergeCell ref="BD83:BF83"/>
    <mergeCell ref="AN82:AN83"/>
    <mergeCell ref="AO82:AO83"/>
    <mergeCell ref="AP82:AP83"/>
    <mergeCell ref="AV82:AV83"/>
    <mergeCell ref="AW82:AW83"/>
    <mergeCell ref="AX82:AX83"/>
    <mergeCell ref="X82:X83"/>
    <mergeCell ref="Y82:Y83"/>
    <mergeCell ref="Z82:Z83"/>
    <mergeCell ref="AF82:AF83"/>
    <mergeCell ref="AG82:AG83"/>
    <mergeCell ref="AH82:AH83"/>
    <mergeCell ref="AZ84:AZ85"/>
    <mergeCell ref="BG84:BG85"/>
    <mergeCell ref="BH84:BH85"/>
    <mergeCell ref="F85:G85"/>
    <mergeCell ref="BA85:BC85"/>
    <mergeCell ref="BD85:BF85"/>
    <mergeCell ref="AO84:AO85"/>
    <mergeCell ref="AP84:AP85"/>
    <mergeCell ref="AV84:AV85"/>
    <mergeCell ref="AW84:AW85"/>
    <mergeCell ref="AX84:AX85"/>
    <mergeCell ref="AY84:AY85"/>
    <mergeCell ref="Y84:Y85"/>
    <mergeCell ref="Z84:Z85"/>
    <mergeCell ref="AF84:AF85"/>
    <mergeCell ref="AG84:AG85"/>
    <mergeCell ref="AH84:AH85"/>
    <mergeCell ref="AN84:AN85"/>
    <mergeCell ref="F84:G84"/>
    <mergeCell ref="H84:H85"/>
    <mergeCell ref="I84:I85"/>
    <mergeCell ref="J84:J85"/>
    <mergeCell ref="P84:W85"/>
    <mergeCell ref="X84:X85"/>
    <mergeCell ref="AZ86:AZ87"/>
    <mergeCell ref="BG86:BG87"/>
    <mergeCell ref="BH86:BH87"/>
    <mergeCell ref="F87:G87"/>
    <mergeCell ref="BA87:BC87"/>
    <mergeCell ref="BD87:BF87"/>
    <mergeCell ref="AO86:AO87"/>
    <mergeCell ref="AP86:AP87"/>
    <mergeCell ref="AV86:AV87"/>
    <mergeCell ref="AW86:AW87"/>
    <mergeCell ref="AX86:AX87"/>
    <mergeCell ref="AY86:AY87"/>
    <mergeCell ref="R86:R87"/>
    <mergeCell ref="X86:AE87"/>
    <mergeCell ref="AF86:AF87"/>
    <mergeCell ref="AG86:AG87"/>
    <mergeCell ref="AH86:AH87"/>
    <mergeCell ref="AN86:AN87"/>
    <mergeCell ref="F86:G86"/>
    <mergeCell ref="H86:H87"/>
    <mergeCell ref="I86:I87"/>
    <mergeCell ref="J86:J87"/>
    <mergeCell ref="P86:P87"/>
    <mergeCell ref="Q86:Q87"/>
    <mergeCell ref="AZ88:AZ89"/>
    <mergeCell ref="BG88:BG89"/>
    <mergeCell ref="BH88:BH89"/>
    <mergeCell ref="F89:G89"/>
    <mergeCell ref="BA89:BC89"/>
    <mergeCell ref="BD89:BF89"/>
    <mergeCell ref="AO88:AO89"/>
    <mergeCell ref="AP88:AP89"/>
    <mergeCell ref="AV88:AV89"/>
    <mergeCell ref="AW88:AW89"/>
    <mergeCell ref="AX88:AX89"/>
    <mergeCell ref="AY88:AY89"/>
    <mergeCell ref="R88:R89"/>
    <mergeCell ref="X88:X89"/>
    <mergeCell ref="Y88:Y89"/>
    <mergeCell ref="Z88:Z89"/>
    <mergeCell ref="AF88:AM89"/>
    <mergeCell ref="AN88:AN89"/>
    <mergeCell ref="F88:G88"/>
    <mergeCell ref="H88:H89"/>
    <mergeCell ref="I88:I89"/>
    <mergeCell ref="J88:J89"/>
    <mergeCell ref="P88:P89"/>
    <mergeCell ref="Q88:Q89"/>
    <mergeCell ref="BH97:BH98"/>
    <mergeCell ref="F98:G98"/>
    <mergeCell ref="BA98:BC98"/>
    <mergeCell ref="BD98:BF98"/>
    <mergeCell ref="BQ98:BR98"/>
    <mergeCell ref="F99:G99"/>
    <mergeCell ref="H99:O100"/>
    <mergeCell ref="P99:P100"/>
    <mergeCell ref="Q99:Q100"/>
    <mergeCell ref="R99:R100"/>
    <mergeCell ref="AF97:AM98"/>
    <mergeCell ref="AN97:AU98"/>
    <mergeCell ref="AZ97:AZ98"/>
    <mergeCell ref="BA97:BC97"/>
    <mergeCell ref="BD97:BF97"/>
    <mergeCell ref="BG97:BG98"/>
    <mergeCell ref="A97:A98"/>
    <mergeCell ref="B97:D98"/>
    <mergeCell ref="E97:G97"/>
    <mergeCell ref="H97:O98"/>
    <mergeCell ref="P97:W98"/>
    <mergeCell ref="X97:AE98"/>
    <mergeCell ref="AY99:AY100"/>
    <mergeCell ref="AZ99:AZ100"/>
    <mergeCell ref="BG99:BG100"/>
    <mergeCell ref="BH99:BH100"/>
    <mergeCell ref="F100:G100"/>
    <mergeCell ref="BA100:BC100"/>
    <mergeCell ref="BD100:BF100"/>
    <mergeCell ref="AN99:AN100"/>
    <mergeCell ref="AO99:AO100"/>
    <mergeCell ref="AP99:AP100"/>
    <mergeCell ref="AV99:AV100"/>
    <mergeCell ref="AW99:AW100"/>
    <mergeCell ref="AX99:AX100"/>
    <mergeCell ref="X99:X100"/>
    <mergeCell ref="Y99:Y100"/>
    <mergeCell ref="Z99:Z100"/>
    <mergeCell ref="AF99:AF100"/>
    <mergeCell ref="AG99:AG100"/>
    <mergeCell ref="AH99:AH100"/>
    <mergeCell ref="AZ101:AZ102"/>
    <mergeCell ref="BG101:BG102"/>
    <mergeCell ref="BH101:BH102"/>
    <mergeCell ref="F102:G102"/>
    <mergeCell ref="BA102:BC102"/>
    <mergeCell ref="BD102:BF102"/>
    <mergeCell ref="AO101:AO102"/>
    <mergeCell ref="AP101:AP102"/>
    <mergeCell ref="AV101:AV102"/>
    <mergeCell ref="AW101:AW102"/>
    <mergeCell ref="AX101:AX102"/>
    <mergeCell ref="AY101:AY102"/>
    <mergeCell ref="Y101:Y102"/>
    <mergeCell ref="Z101:Z102"/>
    <mergeCell ref="AF101:AF102"/>
    <mergeCell ref="AG101:AG102"/>
    <mergeCell ref="AH101:AH102"/>
    <mergeCell ref="AN101:AN102"/>
    <mergeCell ref="F101:G101"/>
    <mergeCell ref="H101:H102"/>
    <mergeCell ref="I101:I102"/>
    <mergeCell ref="J101:J102"/>
    <mergeCell ref="P101:W102"/>
    <mergeCell ref="X101:X102"/>
    <mergeCell ref="AZ103:AZ104"/>
    <mergeCell ref="BG103:BG104"/>
    <mergeCell ref="BH103:BH104"/>
    <mergeCell ref="F104:G104"/>
    <mergeCell ref="BA104:BC104"/>
    <mergeCell ref="BD104:BF104"/>
    <mergeCell ref="AO103:AO104"/>
    <mergeCell ref="AP103:AP104"/>
    <mergeCell ref="AV103:AV104"/>
    <mergeCell ref="AW103:AW104"/>
    <mergeCell ref="AX103:AX104"/>
    <mergeCell ref="AY103:AY104"/>
    <mergeCell ref="R103:R104"/>
    <mergeCell ref="X103:AE104"/>
    <mergeCell ref="AF103:AF104"/>
    <mergeCell ref="AG103:AG104"/>
    <mergeCell ref="AH103:AH104"/>
    <mergeCell ref="AN103:AN104"/>
    <mergeCell ref="F103:G103"/>
    <mergeCell ref="H103:H104"/>
    <mergeCell ref="I103:I104"/>
    <mergeCell ref="J103:J104"/>
    <mergeCell ref="P103:P104"/>
    <mergeCell ref="Q103:Q104"/>
    <mergeCell ref="AZ105:AZ106"/>
    <mergeCell ref="BG105:BG106"/>
    <mergeCell ref="BH105:BH106"/>
    <mergeCell ref="F106:G106"/>
    <mergeCell ref="BA106:BC106"/>
    <mergeCell ref="BD106:BF106"/>
    <mergeCell ref="AO105:AO106"/>
    <mergeCell ref="AP105:AP106"/>
    <mergeCell ref="AV105:AV106"/>
    <mergeCell ref="AW105:AW106"/>
    <mergeCell ref="AX105:AX106"/>
    <mergeCell ref="AY105:AY106"/>
    <mergeCell ref="R105:R106"/>
    <mergeCell ref="X105:X106"/>
    <mergeCell ref="Y105:Y106"/>
    <mergeCell ref="Z105:Z106"/>
    <mergeCell ref="AF105:AM106"/>
    <mergeCell ref="AN105:AN106"/>
    <mergeCell ref="F105:G105"/>
    <mergeCell ref="H105:H106"/>
    <mergeCell ref="I105:I106"/>
    <mergeCell ref="J105:J106"/>
    <mergeCell ref="P105:P106"/>
    <mergeCell ref="Q105:Q106"/>
    <mergeCell ref="BH108:BH109"/>
    <mergeCell ref="F109:G109"/>
    <mergeCell ref="BA109:BC109"/>
    <mergeCell ref="BD109:BF109"/>
    <mergeCell ref="BQ109:BR109"/>
    <mergeCell ref="F110:G110"/>
    <mergeCell ref="H110:O111"/>
    <mergeCell ref="P110:P111"/>
    <mergeCell ref="Q110:Q111"/>
    <mergeCell ref="R110:R111"/>
    <mergeCell ref="AF108:AM109"/>
    <mergeCell ref="AN108:AU109"/>
    <mergeCell ref="AZ108:AZ109"/>
    <mergeCell ref="BA108:BC108"/>
    <mergeCell ref="BD108:BF108"/>
    <mergeCell ref="BG108:BG109"/>
    <mergeCell ref="A108:A109"/>
    <mergeCell ref="B108:D109"/>
    <mergeCell ref="E108:G108"/>
    <mergeCell ref="H108:O109"/>
    <mergeCell ref="P108:W109"/>
    <mergeCell ref="X108:AE109"/>
    <mergeCell ref="AY110:AY111"/>
    <mergeCell ref="AZ110:AZ111"/>
    <mergeCell ref="BG110:BG111"/>
    <mergeCell ref="BH110:BH111"/>
    <mergeCell ref="F111:G111"/>
    <mergeCell ref="BA111:BC111"/>
    <mergeCell ref="BD111:BF111"/>
    <mergeCell ref="AN110:AN111"/>
    <mergeCell ref="AO110:AO111"/>
    <mergeCell ref="AP110:AP111"/>
    <mergeCell ref="AV110:AV111"/>
    <mergeCell ref="AW110:AW111"/>
    <mergeCell ref="AX110:AX111"/>
    <mergeCell ref="X110:X111"/>
    <mergeCell ref="Y110:Y111"/>
    <mergeCell ref="Z110:Z111"/>
    <mergeCell ref="AF110:AF111"/>
    <mergeCell ref="AG110:AG111"/>
    <mergeCell ref="AH110:AH111"/>
    <mergeCell ref="AZ112:AZ113"/>
    <mergeCell ref="BG112:BG113"/>
    <mergeCell ref="BH112:BH113"/>
    <mergeCell ref="F113:G113"/>
    <mergeCell ref="BA113:BC113"/>
    <mergeCell ref="BD113:BF113"/>
    <mergeCell ref="AO112:AO113"/>
    <mergeCell ref="AP112:AP113"/>
    <mergeCell ref="AV112:AV113"/>
    <mergeCell ref="AW112:AW113"/>
    <mergeCell ref="AX112:AX113"/>
    <mergeCell ref="AY112:AY113"/>
    <mergeCell ref="Y112:Y113"/>
    <mergeCell ref="Z112:Z113"/>
    <mergeCell ref="AF112:AF113"/>
    <mergeCell ref="AG112:AG113"/>
    <mergeCell ref="AH112:AH113"/>
    <mergeCell ref="AN112:AN113"/>
    <mergeCell ref="F112:G112"/>
    <mergeCell ref="H112:H113"/>
    <mergeCell ref="I112:I113"/>
    <mergeCell ref="J112:J113"/>
    <mergeCell ref="P112:W113"/>
    <mergeCell ref="X112:X113"/>
    <mergeCell ref="AZ114:AZ115"/>
    <mergeCell ref="BG114:BG115"/>
    <mergeCell ref="BH114:BH115"/>
    <mergeCell ref="F115:G115"/>
    <mergeCell ref="BA115:BC115"/>
    <mergeCell ref="BD115:BF115"/>
    <mergeCell ref="AO114:AO115"/>
    <mergeCell ref="AP114:AP115"/>
    <mergeCell ref="AV114:AV115"/>
    <mergeCell ref="AW114:AW115"/>
    <mergeCell ref="AX114:AX115"/>
    <mergeCell ref="AY114:AY115"/>
    <mergeCell ref="R114:R115"/>
    <mergeCell ref="X114:AE115"/>
    <mergeCell ref="AF114:AF115"/>
    <mergeCell ref="AG114:AG115"/>
    <mergeCell ref="AH114:AH115"/>
    <mergeCell ref="AN114:AN115"/>
    <mergeCell ref="F114:G114"/>
    <mergeCell ref="H114:H115"/>
    <mergeCell ref="I114:I115"/>
    <mergeCell ref="J114:J115"/>
    <mergeCell ref="P114:P115"/>
    <mergeCell ref="Q114:Q115"/>
    <mergeCell ref="AZ116:AZ117"/>
    <mergeCell ref="BG116:BG117"/>
    <mergeCell ref="BH116:BH117"/>
    <mergeCell ref="F117:G117"/>
    <mergeCell ref="BA117:BC117"/>
    <mergeCell ref="BD117:BF117"/>
    <mergeCell ref="AO116:AO117"/>
    <mergeCell ref="AP116:AP117"/>
    <mergeCell ref="AV116:AV117"/>
    <mergeCell ref="AW116:AW117"/>
    <mergeCell ref="AX116:AX117"/>
    <mergeCell ref="AY116:AY117"/>
    <mergeCell ref="R116:R117"/>
    <mergeCell ref="X116:X117"/>
    <mergeCell ref="Y116:Y117"/>
    <mergeCell ref="Z116:Z117"/>
    <mergeCell ref="AF116:AM117"/>
    <mergeCell ref="AN116:AN117"/>
    <mergeCell ref="F116:G116"/>
    <mergeCell ref="H116:H117"/>
    <mergeCell ref="I116:I117"/>
    <mergeCell ref="J116:J117"/>
    <mergeCell ref="P116:P117"/>
    <mergeCell ref="Q116:Q117"/>
    <mergeCell ref="BH119:BH120"/>
    <mergeCell ref="F120:G120"/>
    <mergeCell ref="BA120:BC120"/>
    <mergeCell ref="BD120:BF120"/>
    <mergeCell ref="BQ120:BR120"/>
    <mergeCell ref="F121:G121"/>
    <mergeCell ref="H121:O122"/>
    <mergeCell ref="P121:P122"/>
    <mergeCell ref="Q121:Q122"/>
    <mergeCell ref="R121:R122"/>
    <mergeCell ref="AF119:AM120"/>
    <mergeCell ref="AN119:AU120"/>
    <mergeCell ref="AZ119:AZ120"/>
    <mergeCell ref="BA119:BC119"/>
    <mergeCell ref="BD119:BF119"/>
    <mergeCell ref="BG119:BG120"/>
    <mergeCell ref="A119:A120"/>
    <mergeCell ref="B119:D120"/>
    <mergeCell ref="E119:G119"/>
    <mergeCell ref="H119:O120"/>
    <mergeCell ref="P119:W120"/>
    <mergeCell ref="X119:AE120"/>
    <mergeCell ref="AY121:AY122"/>
    <mergeCell ref="AZ121:AZ122"/>
    <mergeCell ref="BG121:BG122"/>
    <mergeCell ref="BH121:BH122"/>
    <mergeCell ref="F122:G122"/>
    <mergeCell ref="BA122:BC122"/>
    <mergeCell ref="BD122:BF122"/>
    <mergeCell ref="AN121:AN122"/>
    <mergeCell ref="AO121:AO122"/>
    <mergeCell ref="AP121:AP122"/>
    <mergeCell ref="AV121:AV122"/>
    <mergeCell ref="AW121:AW122"/>
    <mergeCell ref="AX121:AX122"/>
    <mergeCell ref="X121:X122"/>
    <mergeCell ref="Y121:Y122"/>
    <mergeCell ref="Z121:Z122"/>
    <mergeCell ref="AF121:AF122"/>
    <mergeCell ref="AG121:AG122"/>
    <mergeCell ref="AH121:AH122"/>
    <mergeCell ref="AZ123:AZ124"/>
    <mergeCell ref="BG123:BG124"/>
    <mergeCell ref="BH123:BH124"/>
    <mergeCell ref="F124:G124"/>
    <mergeCell ref="BA124:BC124"/>
    <mergeCell ref="BD124:BF124"/>
    <mergeCell ref="AO123:AO124"/>
    <mergeCell ref="AP123:AP124"/>
    <mergeCell ref="AV123:AV124"/>
    <mergeCell ref="AW123:AW124"/>
    <mergeCell ref="AX123:AX124"/>
    <mergeCell ref="AY123:AY124"/>
    <mergeCell ref="Y123:Y124"/>
    <mergeCell ref="Z123:Z124"/>
    <mergeCell ref="AF123:AF124"/>
    <mergeCell ref="AG123:AG124"/>
    <mergeCell ref="AH123:AH124"/>
    <mergeCell ref="AN123:AN124"/>
    <mergeCell ref="F123:G123"/>
    <mergeCell ref="H123:H124"/>
    <mergeCell ref="I123:I124"/>
    <mergeCell ref="J123:J124"/>
    <mergeCell ref="P123:W124"/>
    <mergeCell ref="X123:X124"/>
    <mergeCell ref="AZ125:AZ126"/>
    <mergeCell ref="BG125:BG126"/>
    <mergeCell ref="BH125:BH126"/>
    <mergeCell ref="F126:G126"/>
    <mergeCell ref="BA126:BC126"/>
    <mergeCell ref="BD126:BF126"/>
    <mergeCell ref="AO125:AO126"/>
    <mergeCell ref="AP125:AP126"/>
    <mergeCell ref="AV125:AV126"/>
    <mergeCell ref="AW125:AW126"/>
    <mergeCell ref="AX125:AX126"/>
    <mergeCell ref="AY125:AY126"/>
    <mergeCell ref="R125:R126"/>
    <mergeCell ref="X125:AE126"/>
    <mergeCell ref="AF125:AF126"/>
    <mergeCell ref="AG125:AG126"/>
    <mergeCell ref="AH125:AH126"/>
    <mergeCell ref="AN125:AN126"/>
    <mergeCell ref="F125:G125"/>
    <mergeCell ref="H125:H126"/>
    <mergeCell ref="I125:I126"/>
    <mergeCell ref="J125:J126"/>
    <mergeCell ref="P125:P126"/>
    <mergeCell ref="Q125:Q126"/>
    <mergeCell ref="AZ127:AZ128"/>
    <mergeCell ref="BG127:BG128"/>
    <mergeCell ref="BH127:BH128"/>
    <mergeCell ref="F128:G128"/>
    <mergeCell ref="BA128:BC128"/>
    <mergeCell ref="BD128:BF128"/>
    <mergeCell ref="AO127:AO128"/>
    <mergeCell ref="AP127:AP128"/>
    <mergeCell ref="AV127:AV128"/>
    <mergeCell ref="AW127:AW128"/>
    <mergeCell ref="AX127:AX128"/>
    <mergeCell ref="AY127:AY128"/>
    <mergeCell ref="R127:R128"/>
    <mergeCell ref="X127:X128"/>
    <mergeCell ref="Y127:Y128"/>
    <mergeCell ref="Z127:Z128"/>
    <mergeCell ref="AF127:AM128"/>
    <mergeCell ref="AN127:AN128"/>
    <mergeCell ref="F127:G127"/>
    <mergeCell ref="H127:H128"/>
    <mergeCell ref="I127:I128"/>
    <mergeCell ref="J127:J128"/>
    <mergeCell ref="P127:P128"/>
    <mergeCell ref="Q127:Q128"/>
    <mergeCell ref="BH130:BH131"/>
    <mergeCell ref="F131:G131"/>
    <mergeCell ref="BA131:BC131"/>
    <mergeCell ref="BD131:BF131"/>
    <mergeCell ref="BQ131:BR131"/>
    <mergeCell ref="F132:G132"/>
    <mergeCell ref="H132:O133"/>
    <mergeCell ref="P132:P133"/>
    <mergeCell ref="Q132:Q133"/>
    <mergeCell ref="R132:R133"/>
    <mergeCell ref="AF130:AM131"/>
    <mergeCell ref="AN130:AU131"/>
    <mergeCell ref="AZ130:AZ131"/>
    <mergeCell ref="BA130:BC130"/>
    <mergeCell ref="BD130:BF130"/>
    <mergeCell ref="BG130:BG131"/>
    <mergeCell ref="A130:A131"/>
    <mergeCell ref="B130:D131"/>
    <mergeCell ref="E130:G130"/>
    <mergeCell ref="H130:O131"/>
    <mergeCell ref="P130:W131"/>
    <mergeCell ref="X130:AE131"/>
    <mergeCell ref="AY132:AY133"/>
    <mergeCell ref="AZ132:AZ133"/>
    <mergeCell ref="BG132:BG133"/>
    <mergeCell ref="BH132:BH133"/>
    <mergeCell ref="F133:G133"/>
    <mergeCell ref="BA133:BC133"/>
    <mergeCell ref="BD133:BF133"/>
    <mergeCell ref="AN132:AN133"/>
    <mergeCell ref="AO132:AO133"/>
    <mergeCell ref="AP132:AP133"/>
    <mergeCell ref="AV132:AV133"/>
    <mergeCell ref="AW132:AW133"/>
    <mergeCell ref="AX132:AX133"/>
    <mergeCell ref="X132:X133"/>
    <mergeCell ref="Y132:Y133"/>
    <mergeCell ref="Z132:Z133"/>
    <mergeCell ref="AF132:AF133"/>
    <mergeCell ref="AG132:AG133"/>
    <mergeCell ref="AH132:AH133"/>
    <mergeCell ref="AZ134:AZ135"/>
    <mergeCell ref="BG134:BG135"/>
    <mergeCell ref="BH134:BH135"/>
    <mergeCell ref="F135:G135"/>
    <mergeCell ref="BA135:BC135"/>
    <mergeCell ref="BD135:BF135"/>
    <mergeCell ref="AO134:AO135"/>
    <mergeCell ref="AP134:AP135"/>
    <mergeCell ref="AV134:AV135"/>
    <mergeCell ref="AW134:AW135"/>
    <mergeCell ref="AX134:AX135"/>
    <mergeCell ref="AY134:AY135"/>
    <mergeCell ref="Y134:Y135"/>
    <mergeCell ref="Z134:Z135"/>
    <mergeCell ref="AF134:AF135"/>
    <mergeCell ref="AG134:AG135"/>
    <mergeCell ref="AH134:AH135"/>
    <mergeCell ref="AN134:AN135"/>
    <mergeCell ref="F134:G134"/>
    <mergeCell ref="H134:H135"/>
    <mergeCell ref="I134:I135"/>
    <mergeCell ref="J134:J135"/>
    <mergeCell ref="P134:W135"/>
    <mergeCell ref="X134:X135"/>
    <mergeCell ref="AZ136:AZ137"/>
    <mergeCell ref="BG136:BG137"/>
    <mergeCell ref="BH136:BH137"/>
    <mergeCell ref="F137:G137"/>
    <mergeCell ref="BA137:BC137"/>
    <mergeCell ref="BD137:BF137"/>
    <mergeCell ref="AO136:AO137"/>
    <mergeCell ref="AP136:AP137"/>
    <mergeCell ref="AV136:AV137"/>
    <mergeCell ref="AW136:AW137"/>
    <mergeCell ref="AX136:AX137"/>
    <mergeCell ref="AY136:AY137"/>
    <mergeCell ref="R136:R137"/>
    <mergeCell ref="X136:AE137"/>
    <mergeCell ref="AF136:AF137"/>
    <mergeCell ref="AG136:AG137"/>
    <mergeCell ref="AH136:AH137"/>
    <mergeCell ref="AN136:AN137"/>
    <mergeCell ref="F136:G136"/>
    <mergeCell ref="H136:H137"/>
    <mergeCell ref="I136:I137"/>
    <mergeCell ref="J136:J137"/>
    <mergeCell ref="P136:P137"/>
    <mergeCell ref="Q136:Q137"/>
    <mergeCell ref="AZ138:AZ139"/>
    <mergeCell ref="BG138:BG139"/>
    <mergeCell ref="BH138:BH139"/>
    <mergeCell ref="F139:G139"/>
    <mergeCell ref="BA139:BC139"/>
    <mergeCell ref="BD139:BF139"/>
    <mergeCell ref="AO138:AO139"/>
    <mergeCell ref="AP138:AP139"/>
    <mergeCell ref="AV138:AV139"/>
    <mergeCell ref="AW138:AW139"/>
    <mergeCell ref="AX138:AX139"/>
    <mergeCell ref="AY138:AY139"/>
    <mergeCell ref="R138:R139"/>
    <mergeCell ref="X138:X139"/>
    <mergeCell ref="Y138:Y139"/>
    <mergeCell ref="Z138:Z139"/>
    <mergeCell ref="AF138:AM139"/>
    <mergeCell ref="AN138:AN139"/>
    <mergeCell ref="F138:G138"/>
    <mergeCell ref="H138:H139"/>
    <mergeCell ref="I138:I139"/>
    <mergeCell ref="J138:J139"/>
    <mergeCell ref="P138:P139"/>
    <mergeCell ref="Q138:Q139"/>
    <mergeCell ref="BH141:BH142"/>
    <mergeCell ref="F142:G142"/>
    <mergeCell ref="BA142:BC142"/>
    <mergeCell ref="BD142:BF142"/>
    <mergeCell ref="BQ142:BR142"/>
    <mergeCell ref="F143:G143"/>
    <mergeCell ref="H143:O144"/>
    <mergeCell ref="P143:P144"/>
    <mergeCell ref="Q143:Q144"/>
    <mergeCell ref="R143:R144"/>
    <mergeCell ref="AF141:AM142"/>
    <mergeCell ref="AN141:AU142"/>
    <mergeCell ref="AZ141:AZ142"/>
    <mergeCell ref="BA141:BC141"/>
    <mergeCell ref="BD141:BF141"/>
    <mergeCell ref="BG141:BG142"/>
    <mergeCell ref="A141:A142"/>
    <mergeCell ref="B141:D142"/>
    <mergeCell ref="E141:G141"/>
    <mergeCell ref="H141:O142"/>
    <mergeCell ref="P141:W142"/>
    <mergeCell ref="X141:AE142"/>
    <mergeCell ref="AY143:AY144"/>
    <mergeCell ref="AZ143:AZ144"/>
    <mergeCell ref="BG143:BG144"/>
    <mergeCell ref="BH143:BH144"/>
    <mergeCell ref="F144:G144"/>
    <mergeCell ref="BA144:BC144"/>
    <mergeCell ref="BD144:BF144"/>
    <mergeCell ref="AN143:AN144"/>
    <mergeCell ref="AO143:AO144"/>
    <mergeCell ref="AP143:AP144"/>
    <mergeCell ref="AV143:AV144"/>
    <mergeCell ref="AW143:AW144"/>
    <mergeCell ref="AX143:AX144"/>
    <mergeCell ref="X143:X144"/>
    <mergeCell ref="Y143:Y144"/>
    <mergeCell ref="Z143:Z144"/>
    <mergeCell ref="AF143:AF144"/>
    <mergeCell ref="AG143:AG144"/>
    <mergeCell ref="AH143:AH144"/>
    <mergeCell ref="AZ145:AZ146"/>
    <mergeCell ref="BG145:BG146"/>
    <mergeCell ref="BH145:BH146"/>
    <mergeCell ref="F146:G146"/>
    <mergeCell ref="BA146:BC146"/>
    <mergeCell ref="BD146:BF146"/>
    <mergeCell ref="AO145:AO146"/>
    <mergeCell ref="AP145:AP146"/>
    <mergeCell ref="AV145:AV146"/>
    <mergeCell ref="AW145:AW146"/>
    <mergeCell ref="AX145:AX146"/>
    <mergeCell ref="AY145:AY146"/>
    <mergeCell ref="Y145:Y146"/>
    <mergeCell ref="Z145:Z146"/>
    <mergeCell ref="AF145:AF146"/>
    <mergeCell ref="AG145:AG146"/>
    <mergeCell ref="AH145:AH146"/>
    <mergeCell ref="AN145:AN146"/>
    <mergeCell ref="F145:G145"/>
    <mergeCell ref="H145:H146"/>
    <mergeCell ref="I145:I146"/>
    <mergeCell ref="J145:J146"/>
    <mergeCell ref="P145:W146"/>
    <mergeCell ref="X145:X146"/>
    <mergeCell ref="AZ147:AZ148"/>
    <mergeCell ref="BG147:BG148"/>
    <mergeCell ref="BH147:BH148"/>
    <mergeCell ref="F148:G148"/>
    <mergeCell ref="BA148:BC148"/>
    <mergeCell ref="BD148:BF148"/>
    <mergeCell ref="AO147:AO148"/>
    <mergeCell ref="AP147:AP148"/>
    <mergeCell ref="AV147:AV148"/>
    <mergeCell ref="AW147:AW148"/>
    <mergeCell ref="AX147:AX148"/>
    <mergeCell ref="AY147:AY148"/>
    <mergeCell ref="R147:R148"/>
    <mergeCell ref="X147:AE148"/>
    <mergeCell ref="AF147:AF148"/>
    <mergeCell ref="AG147:AG148"/>
    <mergeCell ref="AH147:AH148"/>
    <mergeCell ref="AN147:AN148"/>
    <mergeCell ref="F147:G147"/>
    <mergeCell ref="H147:H148"/>
    <mergeCell ref="I147:I148"/>
    <mergeCell ref="J147:J148"/>
    <mergeCell ref="P147:P148"/>
    <mergeCell ref="Q147:Q148"/>
    <mergeCell ref="F186:G186"/>
    <mergeCell ref="F215:G215"/>
    <mergeCell ref="AZ149:AZ150"/>
    <mergeCell ref="BG149:BG150"/>
    <mergeCell ref="BH149:BH150"/>
    <mergeCell ref="F150:G150"/>
    <mergeCell ref="BA150:BC150"/>
    <mergeCell ref="BD150:BF150"/>
    <mergeCell ref="AO149:AO150"/>
    <mergeCell ref="AP149:AP150"/>
    <mergeCell ref="AV149:AV150"/>
    <mergeCell ref="AW149:AW150"/>
    <mergeCell ref="AX149:AX150"/>
    <mergeCell ref="AY149:AY150"/>
    <mergeCell ref="R149:R150"/>
    <mergeCell ref="X149:X150"/>
    <mergeCell ref="Y149:Y150"/>
    <mergeCell ref="Z149:Z150"/>
    <mergeCell ref="AF149:AM150"/>
    <mergeCell ref="AN149:AN150"/>
    <mergeCell ref="F149:G149"/>
    <mergeCell ref="H149:H150"/>
    <mergeCell ref="I149:I150"/>
    <mergeCell ref="J149:J150"/>
    <mergeCell ref="P149:P150"/>
    <mergeCell ref="Q149:Q150"/>
  </mergeCells>
  <conditionalFormatting sqref="F21:G28">
    <cfRule type="duplicateValues" dxfId="34" priority="32"/>
    <cfRule type="duplicateValues" dxfId="33" priority="33"/>
  </conditionalFormatting>
  <conditionalFormatting sqref="F47:G54">
    <cfRule type="duplicateValues" dxfId="32" priority="30"/>
    <cfRule type="duplicateValues" dxfId="31" priority="31"/>
  </conditionalFormatting>
  <conditionalFormatting sqref="F71:G78">
    <cfRule type="duplicateValues" dxfId="30" priority="28"/>
    <cfRule type="duplicateValues" dxfId="29" priority="29"/>
  </conditionalFormatting>
  <conditionalFormatting sqref="F99:G106">
    <cfRule type="duplicateValues" dxfId="28" priority="26"/>
    <cfRule type="duplicateValues" dxfId="27" priority="27"/>
  </conditionalFormatting>
  <conditionalFormatting sqref="F110:G117">
    <cfRule type="duplicateValues" dxfId="26" priority="24"/>
    <cfRule type="duplicateValues" dxfId="25" priority="25"/>
  </conditionalFormatting>
  <conditionalFormatting sqref="F121:G128">
    <cfRule type="duplicateValues" dxfId="24" priority="22"/>
    <cfRule type="duplicateValues" dxfId="23" priority="23"/>
  </conditionalFormatting>
  <conditionalFormatting sqref="F188:F207">
    <cfRule type="duplicateValues" dxfId="22" priority="21"/>
  </conditionalFormatting>
  <conditionalFormatting sqref="G188:G207">
    <cfRule type="duplicateValues" dxfId="21" priority="20"/>
  </conditionalFormatting>
  <conditionalFormatting sqref="F8:G15">
    <cfRule type="duplicateValues" dxfId="20" priority="18"/>
    <cfRule type="duplicateValues" dxfId="19" priority="19"/>
  </conditionalFormatting>
  <conditionalFormatting sqref="F34:G41">
    <cfRule type="duplicateValues" dxfId="18" priority="17"/>
  </conditionalFormatting>
  <conditionalFormatting sqref="F60:G67">
    <cfRule type="duplicateValues" dxfId="17" priority="16"/>
  </conditionalFormatting>
  <conditionalFormatting sqref="F82:G89">
    <cfRule type="duplicateValues" dxfId="16" priority="14"/>
    <cfRule type="timePeriod" dxfId="15" priority="15" timePeriod="yesterday">
      <formula>FLOOR(F82,1)=TODAY()-1</formula>
    </cfRule>
  </conditionalFormatting>
  <conditionalFormatting sqref="F132:G139">
    <cfRule type="duplicateValues" dxfId="14" priority="12"/>
    <cfRule type="duplicateValues" dxfId="13" priority="13"/>
  </conditionalFormatting>
  <conditionalFormatting sqref="G188:G213">
    <cfRule type="duplicateValues" dxfId="12" priority="11"/>
  </conditionalFormatting>
  <conditionalFormatting sqref="F217:F236">
    <cfRule type="duplicateValues" dxfId="11" priority="10"/>
  </conditionalFormatting>
  <conditionalFormatting sqref="G217:G236">
    <cfRule type="duplicateValues" dxfId="10" priority="9"/>
  </conditionalFormatting>
  <conditionalFormatting sqref="G217:G238">
    <cfRule type="duplicateValues" dxfId="9" priority="8"/>
  </conditionalFormatting>
  <conditionalFormatting sqref="F143:G150">
    <cfRule type="duplicateValues" dxfId="8" priority="6"/>
    <cfRule type="duplicateValues" dxfId="7" priority="7"/>
  </conditionalFormatting>
  <conditionalFormatting sqref="F188:G211">
    <cfRule type="duplicateValues" dxfId="6" priority="5"/>
  </conditionalFormatting>
  <conditionalFormatting sqref="G217:G236">
    <cfRule type="duplicateValues" dxfId="5" priority="4"/>
  </conditionalFormatting>
  <conditionalFormatting sqref="G217:G240">
    <cfRule type="duplicateValues" dxfId="4" priority="3"/>
  </conditionalFormatting>
  <conditionalFormatting sqref="G217:G240">
    <cfRule type="duplicateValues" dxfId="3" priority="2"/>
  </conditionalFormatting>
  <conditionalFormatting sqref="BI7:BI149">
    <cfRule type="duplicateValues" dxfId="2" priority="1"/>
  </conditionalFormatting>
  <printOptions horizontalCentered="1" verticalCentered="1"/>
  <pageMargins left="0.39370078740157483" right="0.39370078740157483" top="0.19685039370078741" bottom="0.19685039370078741" header="0" footer="0"/>
  <pageSetup paperSize="9" scale="54" fitToWidth="0"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Y288"/>
  <sheetViews>
    <sheetView zoomScale="70" zoomScaleNormal="70" workbookViewId="0">
      <selection activeCell="A3" sqref="A3:P3"/>
    </sheetView>
  </sheetViews>
  <sheetFormatPr defaultColWidth="8" defaultRowHeight="18"/>
  <cols>
    <col min="1" max="1" width="4.09765625" style="139" customWidth="1"/>
    <col min="2" max="2" width="4.19921875" style="149" customWidth="1"/>
    <col min="3" max="3" width="20.3984375" style="145" customWidth="1"/>
    <col min="4" max="4" width="3.19921875" style="194" customWidth="1"/>
    <col min="5" max="5" width="4.19921875" style="144" customWidth="1"/>
    <col min="6" max="6" width="20.3984375" style="145" customWidth="1"/>
    <col min="7" max="7" width="3.19921875" style="146" customWidth="1"/>
    <col min="8" max="8" width="4.19921875" style="144" customWidth="1"/>
    <col min="9" max="9" width="20.3984375" style="145" customWidth="1"/>
    <col min="10" max="10" width="3.5" style="146" customWidth="1"/>
    <col min="11" max="11" width="4.19921875" style="147" customWidth="1"/>
    <col min="12" max="12" width="20.3984375" style="145" customWidth="1"/>
    <col min="13" max="13" width="3.19921875" style="148" customWidth="1"/>
    <col min="14" max="14" width="4.19921875" style="147" customWidth="1"/>
    <col min="15" max="15" width="20.3984375" style="145" customWidth="1"/>
    <col min="16" max="16" width="3.19921875" style="148" customWidth="1"/>
    <col min="17" max="17" width="8" style="145"/>
    <col min="18" max="18" width="8" style="145" customWidth="1"/>
    <col min="19" max="20" width="22.59765625" style="145" customWidth="1"/>
    <col min="21" max="16384" width="8" style="145"/>
  </cols>
  <sheetData>
    <row r="1" spans="1:20" s="124" customFormat="1" ht="43.5" customHeight="1">
      <c r="A1" s="123"/>
      <c r="B1" s="123"/>
      <c r="C1" s="499" t="str">
        <f>[2]te!E1</f>
        <v>2. Świąteczny Turniej Tenisa Stołowego, Tarnobrzeg 16.12.2023 r.</v>
      </c>
      <c r="D1" s="499"/>
      <c r="E1" s="499"/>
      <c r="F1" s="499"/>
      <c r="G1" s="499"/>
      <c r="H1" s="499"/>
      <c r="I1" s="499"/>
      <c r="J1" s="499"/>
      <c r="K1" s="499"/>
      <c r="L1" s="499"/>
      <c r="M1" s="499"/>
      <c r="N1" s="499"/>
      <c r="O1" s="499"/>
      <c r="P1" s="499"/>
    </row>
    <row r="2" spans="1:20" s="124" customFormat="1" ht="21" customHeight="1">
      <c r="B2" s="125"/>
    </row>
    <row r="3" spans="1:20" s="124" customFormat="1" ht="28.5" customHeight="1">
      <c r="A3" s="500" t="str">
        <f>[2]te!A3</f>
        <v>gra pojedyncza mężczyzn</v>
      </c>
      <c r="B3" s="500"/>
      <c r="C3" s="500"/>
      <c r="D3" s="500"/>
      <c r="E3" s="500"/>
      <c r="F3" s="500"/>
      <c r="G3" s="500"/>
      <c r="H3" s="500"/>
      <c r="I3" s="500"/>
      <c r="J3" s="500"/>
      <c r="K3" s="500"/>
      <c r="L3" s="500"/>
      <c r="M3" s="500"/>
      <c r="N3" s="500"/>
      <c r="O3" s="500"/>
      <c r="P3" s="500"/>
    </row>
    <row r="4" spans="1:20" s="126" customFormat="1" ht="19.5" customHeight="1">
      <c r="A4" s="501" t="s">
        <v>273</v>
      </c>
      <c r="B4" s="501"/>
      <c r="C4" s="501"/>
      <c r="D4" s="501"/>
      <c r="E4" s="501"/>
      <c r="F4" s="501"/>
      <c r="G4" s="501"/>
      <c r="H4" s="501"/>
      <c r="I4" s="501"/>
      <c r="J4" s="501"/>
      <c r="K4" s="501"/>
      <c r="L4" s="501"/>
      <c r="M4" s="501"/>
      <c r="N4" s="501"/>
      <c r="O4" s="501"/>
      <c r="P4" s="501"/>
    </row>
    <row r="5" spans="1:20" s="124" customFormat="1" ht="20.100000000000001" customHeight="1">
      <c r="A5" s="127"/>
      <c r="B5" s="128"/>
      <c r="C5" s="128"/>
      <c r="D5" s="129"/>
      <c r="E5" s="130"/>
      <c r="F5" s="128"/>
      <c r="G5" s="127"/>
      <c r="H5" s="130"/>
      <c r="I5" s="128"/>
      <c r="J5" s="127"/>
      <c r="K5" s="130"/>
      <c r="L5" s="128"/>
      <c r="M5" s="128"/>
      <c r="N5" s="130"/>
      <c r="O5" s="128"/>
      <c r="P5" s="128"/>
    </row>
    <row r="6" spans="1:20" s="124" customFormat="1" ht="20.100000000000001" customHeight="1">
      <c r="A6" s="127"/>
      <c r="B6" s="498" t="s">
        <v>137</v>
      </c>
      <c r="C6" s="498"/>
      <c r="D6" s="498"/>
      <c r="E6" s="498" t="s">
        <v>138</v>
      </c>
      <c r="F6" s="498"/>
      <c r="G6" s="498"/>
      <c r="H6" s="498" t="s">
        <v>139</v>
      </c>
      <c r="I6" s="498"/>
      <c r="J6" s="498"/>
      <c r="K6" s="498" t="s">
        <v>140</v>
      </c>
      <c r="L6" s="498"/>
      <c r="M6" s="498"/>
      <c r="N6" s="498" t="s">
        <v>141</v>
      </c>
      <c r="O6" s="498"/>
      <c r="P6" s="498"/>
    </row>
    <row r="7" spans="1:20" s="124" customFormat="1" ht="20.100000000000001" customHeight="1">
      <c r="A7" s="127"/>
      <c r="B7" s="131"/>
      <c r="C7" s="131"/>
      <c r="D7" s="131"/>
      <c r="E7" s="131"/>
      <c r="F7" s="131"/>
      <c r="G7" s="131"/>
      <c r="H7" s="498"/>
      <c r="I7" s="498"/>
      <c r="J7" s="498"/>
      <c r="K7" s="498"/>
      <c r="L7" s="498"/>
      <c r="M7" s="498"/>
      <c r="N7" s="498"/>
      <c r="O7" s="498"/>
      <c r="P7" s="498"/>
    </row>
    <row r="8" spans="1:20" s="124" customFormat="1" ht="20.100000000000001" customHeight="1">
      <c r="A8" s="132"/>
      <c r="B8" s="125"/>
      <c r="C8" s="127"/>
      <c r="D8" s="133"/>
      <c r="E8" s="134"/>
      <c r="F8" s="127"/>
      <c r="G8" s="135"/>
      <c r="H8" s="134"/>
      <c r="I8" s="127"/>
      <c r="J8" s="136"/>
      <c r="K8" s="137"/>
      <c r="L8" s="127"/>
      <c r="M8" s="138"/>
    </row>
    <row r="9" spans="1:20" ht="20.100000000000001" customHeight="1">
      <c r="B9" s="140"/>
      <c r="C9" s="489"/>
      <c r="D9" s="489"/>
      <c r="E9" s="141"/>
      <c r="F9" s="142"/>
      <c r="G9" s="143"/>
      <c r="R9" s="12" t="s">
        <v>142</v>
      </c>
      <c r="S9" s="12" t="s">
        <v>14</v>
      </c>
      <c r="T9" s="12" t="s">
        <v>15</v>
      </c>
    </row>
    <row r="10" spans="1:20" ht="20.100000000000001" customHeight="1">
      <c r="C10" s="150"/>
      <c r="D10" s="151" t="str">
        <f>[2]te!F188</f>
        <v>A1</v>
      </c>
      <c r="E10" s="152"/>
      <c r="F10" s="510" t="str">
        <f>[2]te!G188</f>
        <v>SZUMILAS Władysław</v>
      </c>
      <c r="G10" s="511"/>
      <c r="R10" s="25">
        <v>1</v>
      </c>
      <c r="S10" s="154" t="str">
        <f>C13</f>
        <v>CZECH Artur</v>
      </c>
      <c r="T10" s="154" t="str">
        <f>C15</f>
        <v>CZECH Marcin</v>
      </c>
    </row>
    <row r="11" spans="1:20" ht="20.100000000000001" customHeight="1">
      <c r="A11" s="155"/>
      <c r="B11" s="140"/>
      <c r="C11" s="489"/>
      <c r="D11" s="489"/>
      <c r="G11" s="156"/>
      <c r="H11" s="157">
        <v>1</v>
      </c>
      <c r="I11" s="158" t="s">
        <v>143</v>
      </c>
      <c r="J11" s="159"/>
      <c r="R11" s="25">
        <v>2</v>
      </c>
      <c r="S11" s="154" t="str">
        <f>C17</f>
        <v>PYTEL Adam</v>
      </c>
      <c r="T11" s="154" t="str">
        <f>C19</f>
        <v>BEDNARSKI Marcin</v>
      </c>
    </row>
    <row r="12" spans="1:20" ht="20.100000000000001" customHeight="1">
      <c r="B12" s="160"/>
      <c r="C12" s="161"/>
      <c r="D12" s="162"/>
      <c r="G12" s="163">
        <v>1</v>
      </c>
      <c r="H12" s="152"/>
      <c r="I12" s="510" t="str">
        <f>IF(H11=1,F10,IF(H11=2,F14," "))</f>
        <v>SZUMILAS Władysław</v>
      </c>
      <c r="J12" s="511"/>
      <c r="R12" s="25">
        <v>3</v>
      </c>
      <c r="S12" s="154" t="str">
        <f>C29</f>
        <v>DRZAZGA Andrzej</v>
      </c>
      <c r="T12" s="154" t="str">
        <f>C31</f>
        <v>JEŻ Grzegorz</v>
      </c>
    </row>
    <row r="13" spans="1:20" ht="20.100000000000001" customHeight="1">
      <c r="A13" s="151" t="str">
        <f>[2]te!F204</f>
        <v>G2</v>
      </c>
      <c r="B13" s="164"/>
      <c r="C13" s="510" t="str">
        <f>[2]te!G204</f>
        <v>CZECH Artur</v>
      </c>
      <c r="D13" s="511"/>
      <c r="G13" s="156"/>
      <c r="J13" s="156"/>
      <c r="R13" s="25">
        <v>4</v>
      </c>
      <c r="S13" s="154" t="str">
        <f>C33</f>
        <v>WODKA Stanisław</v>
      </c>
      <c r="T13" s="154" t="str">
        <f>C35</f>
        <v>ZYCH Tadeusz</v>
      </c>
    </row>
    <row r="14" spans="1:20" ht="20.100000000000001" customHeight="1">
      <c r="C14" s="150"/>
      <c r="D14" s="165" t="s">
        <v>144</v>
      </c>
      <c r="E14" s="166"/>
      <c r="F14" s="487" t="str">
        <f>IF(E15=1,C13,IF(E15=2,C15," "))</f>
        <v>CZECH Artur</v>
      </c>
      <c r="G14" s="488"/>
      <c r="H14" s="168"/>
      <c r="I14" s="169"/>
      <c r="J14" s="170"/>
      <c r="K14" s="171"/>
      <c r="L14" s="169"/>
      <c r="M14" s="169"/>
      <c r="N14" s="171"/>
      <c r="O14" s="169"/>
      <c r="P14" s="169"/>
      <c r="R14" s="25">
        <v>5</v>
      </c>
      <c r="S14" s="154" t="str">
        <f>C45</f>
        <v>BOGACZ Andrzej</v>
      </c>
      <c r="T14" s="154" t="str">
        <f>C47</f>
        <v>GÓRECZNY Szczepan</v>
      </c>
    </row>
    <row r="15" spans="1:20" ht="20.100000000000001" customHeight="1">
      <c r="A15" s="151" t="str">
        <f>[2]te!F203</f>
        <v>J2</v>
      </c>
      <c r="B15" s="172"/>
      <c r="C15" s="510" t="str">
        <f>[2]te!G203</f>
        <v>CZECH Marcin</v>
      </c>
      <c r="D15" s="511"/>
      <c r="E15" s="173">
        <v>1</v>
      </c>
      <c r="F15" s="174" t="s">
        <v>145</v>
      </c>
      <c r="G15" s="175"/>
      <c r="I15" s="176"/>
      <c r="J15" s="156"/>
      <c r="K15" s="177">
        <v>2</v>
      </c>
      <c r="L15" s="158" t="s">
        <v>146</v>
      </c>
      <c r="M15" s="178"/>
      <c r="R15" s="25">
        <v>6</v>
      </c>
      <c r="S15" s="154" t="str">
        <f>C49</f>
        <v>STAŃKO Dominik</v>
      </c>
      <c r="T15" s="154" t="str">
        <f>C51</f>
        <v>KRUK Wacław</v>
      </c>
    </row>
    <row r="16" spans="1:20" ht="20.100000000000001" customHeight="1">
      <c r="B16" s="179"/>
      <c r="C16" s="180"/>
      <c r="D16" s="181"/>
      <c r="J16" s="163" t="s">
        <v>147</v>
      </c>
      <c r="K16" s="152"/>
      <c r="L16" s="510" t="str">
        <f>IF(K15=1,I12,IF(K15=2,I20," "))</f>
        <v>PYTEL Adam</v>
      </c>
      <c r="M16" s="511"/>
      <c r="R16" s="25">
        <v>7</v>
      </c>
      <c r="S16" s="154" t="str">
        <f>C61</f>
        <v>DYL Dawid</v>
      </c>
      <c r="T16" s="154" t="str">
        <f>C63</f>
        <v>TETLA Tomasz</v>
      </c>
    </row>
    <row r="17" spans="1:20" ht="20.100000000000001" customHeight="1">
      <c r="A17" s="151" t="str">
        <f>[2]te!F196</f>
        <v>I1</v>
      </c>
      <c r="B17" s="164"/>
      <c r="C17" s="510" t="str">
        <f>[2]te!G196</f>
        <v>PYTEL Adam</v>
      </c>
      <c r="D17" s="511"/>
      <c r="E17" s="157">
        <v>1</v>
      </c>
      <c r="F17" s="158" t="s">
        <v>148</v>
      </c>
      <c r="G17" s="159"/>
      <c r="I17" s="176"/>
      <c r="J17" s="156"/>
      <c r="L17" s="176"/>
      <c r="M17" s="182"/>
      <c r="O17" s="176"/>
      <c r="R17" s="55">
        <v>8</v>
      </c>
      <c r="S17" s="183" t="str">
        <f>C65</f>
        <v>URBAŃSKI Artur</v>
      </c>
      <c r="T17" s="183" t="str">
        <f>C67</f>
        <v>WALEC Mieczysław</v>
      </c>
    </row>
    <row r="18" spans="1:20" ht="20.100000000000001" customHeight="1">
      <c r="C18" s="150"/>
      <c r="D18" s="165" t="s">
        <v>149</v>
      </c>
      <c r="E18" s="152"/>
      <c r="F18" s="491" t="str">
        <f>IF(E17=1,C17,IF(E17=2,C19," "))</f>
        <v>PYTEL Adam</v>
      </c>
      <c r="G18" s="492"/>
      <c r="H18" s="168"/>
      <c r="I18" s="169"/>
      <c r="J18" s="170"/>
      <c r="K18" s="171"/>
      <c r="L18" s="169"/>
      <c r="M18" s="185"/>
      <c r="N18" s="171"/>
      <c r="O18" s="169"/>
      <c r="P18" s="169"/>
      <c r="R18" s="26"/>
      <c r="S18" s="186"/>
      <c r="T18" s="186"/>
    </row>
    <row r="19" spans="1:20" ht="20.100000000000001" customHeight="1">
      <c r="A19" s="151" t="str">
        <f>[2]te!F211</f>
        <v>B2</v>
      </c>
      <c r="B19" s="172"/>
      <c r="C19" s="510" t="str">
        <f>[2]te!G211</f>
        <v>BEDNARSKI Marcin</v>
      </c>
      <c r="D19" s="511"/>
      <c r="G19" s="156"/>
      <c r="H19" s="187"/>
      <c r="J19" s="156"/>
      <c r="M19" s="182"/>
      <c r="R19" s="188"/>
      <c r="S19" s="186"/>
      <c r="T19" s="186"/>
    </row>
    <row r="20" spans="1:20" ht="20.100000000000001" customHeight="1">
      <c r="B20" s="189"/>
      <c r="C20" s="190"/>
      <c r="D20" s="191"/>
      <c r="G20" s="163">
        <v>2</v>
      </c>
      <c r="H20" s="166"/>
      <c r="I20" s="487" t="str">
        <f>IF(H21=1,F18,IF(H21=2,F22," "))</f>
        <v>PYTEL Adam</v>
      </c>
      <c r="J20" s="488"/>
      <c r="K20" s="171"/>
      <c r="L20" s="169"/>
      <c r="M20" s="185"/>
      <c r="N20" s="171"/>
      <c r="O20" s="169"/>
      <c r="P20" s="169"/>
      <c r="R20" s="188"/>
      <c r="S20" s="186"/>
      <c r="T20" s="186"/>
    </row>
    <row r="21" spans="1:20" ht="20.100000000000001" customHeight="1">
      <c r="A21" s="155"/>
      <c r="B21" s="140"/>
      <c r="C21" s="489"/>
      <c r="D21" s="489"/>
      <c r="G21" s="156"/>
      <c r="H21" s="173">
        <v>1</v>
      </c>
      <c r="I21" s="174" t="s">
        <v>150</v>
      </c>
      <c r="J21" s="175"/>
      <c r="L21" s="176"/>
      <c r="M21" s="182"/>
      <c r="O21" s="176"/>
      <c r="R21" s="188"/>
      <c r="S21" s="186"/>
      <c r="T21" s="186"/>
    </row>
    <row r="22" spans="1:20" ht="20.100000000000001" customHeight="1">
      <c r="C22" s="150"/>
      <c r="D22" s="151" t="str">
        <f>[2]te!F195</f>
        <v>H1</v>
      </c>
      <c r="E22" s="166"/>
      <c r="F22" s="487" t="str">
        <f>[2]te!G195</f>
        <v>BIAŁEK Adam</v>
      </c>
      <c r="G22" s="488"/>
      <c r="H22" s="168"/>
      <c r="I22" s="169"/>
      <c r="J22" s="192"/>
      <c r="K22" s="171"/>
      <c r="L22" s="169"/>
      <c r="M22" s="185"/>
      <c r="N22" s="171"/>
      <c r="O22" s="169"/>
      <c r="P22" s="169"/>
      <c r="R22" s="188"/>
      <c r="S22" s="186"/>
      <c r="T22" s="186"/>
    </row>
    <row r="23" spans="1:20" ht="20.100000000000001" customHeight="1">
      <c r="B23" s="140"/>
      <c r="C23" s="489"/>
      <c r="D23" s="489"/>
      <c r="F23" s="193"/>
      <c r="I23" s="176"/>
      <c r="L23" s="176"/>
      <c r="M23" s="182"/>
      <c r="R23" s="188"/>
      <c r="S23" s="186"/>
      <c r="T23" s="186"/>
    </row>
    <row r="24" spans="1:20" ht="20.100000000000001" customHeight="1">
      <c r="M24" s="163" t="s">
        <v>151</v>
      </c>
      <c r="N24" s="166"/>
      <c r="O24" s="487" t="str">
        <f>IF(N25=1,L16,IF(N25=2,L32," "))</f>
        <v>JEŻ Grzegorz</v>
      </c>
      <c r="P24" s="503"/>
      <c r="R24" s="188"/>
      <c r="S24" s="186"/>
      <c r="T24" s="186"/>
    </row>
    <row r="25" spans="1:20" ht="20.100000000000001" customHeight="1">
      <c r="B25" s="140"/>
      <c r="C25" s="489"/>
      <c r="D25" s="489"/>
      <c r="E25" s="195"/>
      <c r="F25" s="142"/>
      <c r="G25" s="143"/>
      <c r="M25" s="182"/>
      <c r="N25" s="196">
        <v>2</v>
      </c>
      <c r="O25" s="174" t="s">
        <v>152</v>
      </c>
      <c r="P25" s="197"/>
      <c r="R25" s="188"/>
      <c r="S25" s="186"/>
      <c r="T25" s="186"/>
    </row>
    <row r="26" spans="1:20" ht="20.100000000000001" customHeight="1">
      <c r="C26" s="150"/>
      <c r="D26" s="151" t="str">
        <f>[2]te!F192</f>
        <v>E1</v>
      </c>
      <c r="E26" s="152"/>
      <c r="F26" s="491" t="str">
        <f>[2]te!G192</f>
        <v>SUDOŁ Andrzej</v>
      </c>
      <c r="G26" s="492"/>
      <c r="M26" s="182"/>
      <c r="P26" s="182"/>
      <c r="R26" s="198"/>
      <c r="S26" s="198"/>
      <c r="T26" s="198"/>
    </row>
    <row r="27" spans="1:20" ht="20.100000000000001" customHeight="1">
      <c r="A27" s="155"/>
      <c r="B27" s="140"/>
      <c r="C27" s="489"/>
      <c r="D27" s="489"/>
      <c r="G27" s="156"/>
      <c r="H27" s="157">
        <v>2</v>
      </c>
      <c r="I27" s="158" t="s">
        <v>153</v>
      </c>
      <c r="J27" s="159"/>
      <c r="M27" s="182"/>
      <c r="P27" s="182"/>
    </row>
    <row r="28" spans="1:20" ht="20.100000000000001" customHeight="1">
      <c r="B28" s="160"/>
      <c r="C28" s="161"/>
      <c r="D28" s="162"/>
      <c r="G28" s="163">
        <v>3</v>
      </c>
      <c r="H28" s="152"/>
      <c r="I28" s="491" t="str">
        <f>IF(H27=1,F26,IF(H27=2,F30," "))</f>
        <v>JEŻ Grzegorz</v>
      </c>
      <c r="J28" s="492"/>
      <c r="M28" s="182"/>
      <c r="P28" s="182"/>
      <c r="R28" s="12" t="s">
        <v>154</v>
      </c>
      <c r="S28" s="12" t="s">
        <v>14</v>
      </c>
      <c r="T28" s="12" t="s">
        <v>15</v>
      </c>
    </row>
    <row r="29" spans="1:20" ht="20.100000000000001" customHeight="1">
      <c r="A29" s="151" t="str">
        <f>[2]te!F208</f>
        <v>C2</v>
      </c>
      <c r="B29" s="164"/>
      <c r="C29" s="510" t="str">
        <f>[2]te!G208</f>
        <v>DRZAZGA Andrzej</v>
      </c>
      <c r="D29" s="511"/>
      <c r="G29" s="156"/>
      <c r="J29" s="156"/>
      <c r="M29" s="182"/>
      <c r="P29" s="182"/>
      <c r="R29" s="25">
        <v>21</v>
      </c>
      <c r="S29" s="154" t="str">
        <f>F10</f>
        <v>SZUMILAS Władysław</v>
      </c>
      <c r="T29" s="154" t="str">
        <f>F14</f>
        <v>CZECH Artur</v>
      </c>
    </row>
    <row r="30" spans="1:20" ht="20.100000000000001" customHeight="1">
      <c r="C30" s="150"/>
      <c r="D30" s="165" t="s">
        <v>155</v>
      </c>
      <c r="E30" s="166"/>
      <c r="F30" s="487" t="str">
        <f>IF(E31=1,C29,IF(E31=2,C31," "))</f>
        <v>JEŻ Grzegorz</v>
      </c>
      <c r="G30" s="488"/>
      <c r="H30" s="168"/>
      <c r="I30" s="169"/>
      <c r="J30" s="170"/>
      <c r="K30" s="171"/>
      <c r="L30" s="169"/>
      <c r="M30" s="185"/>
      <c r="N30" s="171"/>
      <c r="O30" s="169"/>
      <c r="P30" s="185"/>
      <c r="R30" s="25">
        <v>22</v>
      </c>
      <c r="S30" s="154" t="str">
        <f>F18</f>
        <v>PYTEL Adam</v>
      </c>
      <c r="T30" s="154" t="str">
        <f>F22</f>
        <v>BIAŁEK Adam</v>
      </c>
    </row>
    <row r="31" spans="1:20" ht="20.100000000000001" customHeight="1">
      <c r="A31" s="151" t="str">
        <f>[2]te!F199</f>
        <v>L1</v>
      </c>
      <c r="B31" s="172"/>
      <c r="C31" s="487" t="str">
        <f>[2]te!G199</f>
        <v>JEŻ Grzegorz</v>
      </c>
      <c r="D31" s="488"/>
      <c r="E31" s="173">
        <v>2</v>
      </c>
      <c r="F31" s="174" t="s">
        <v>156</v>
      </c>
      <c r="G31" s="175"/>
      <c r="I31" s="176"/>
      <c r="J31" s="156"/>
      <c r="M31" s="182"/>
      <c r="O31" s="176"/>
      <c r="P31" s="182"/>
      <c r="R31" s="25">
        <v>23</v>
      </c>
      <c r="S31" s="154" t="str">
        <f>F26</f>
        <v>SUDOŁ Andrzej</v>
      </c>
      <c r="T31" s="154" t="str">
        <f>F30</f>
        <v>JEŻ Grzegorz</v>
      </c>
    </row>
    <row r="32" spans="1:20" ht="20.100000000000001" customHeight="1">
      <c r="B32" s="160"/>
      <c r="C32" s="180"/>
      <c r="D32" s="181"/>
      <c r="J32" s="163" t="s">
        <v>157</v>
      </c>
      <c r="K32" s="166"/>
      <c r="L32" s="487" t="str">
        <f>IF(K33=1,I28,IF(K33=2,I36," "))</f>
        <v>JEŻ Grzegorz</v>
      </c>
      <c r="M32" s="488"/>
      <c r="N32" s="171"/>
      <c r="O32" s="169"/>
      <c r="P32" s="185"/>
      <c r="R32" s="25">
        <v>24</v>
      </c>
      <c r="S32" s="154" t="str">
        <f>F34</f>
        <v>WODKA Stanisław</v>
      </c>
      <c r="T32" s="154" t="str">
        <f>F38</f>
        <v>MRZYGŁÓD Tomasz</v>
      </c>
    </row>
    <row r="33" spans="1:20" ht="20.100000000000001" customHeight="1">
      <c r="A33" s="151" t="str">
        <f>[2]te!F200</f>
        <v>K2</v>
      </c>
      <c r="B33" s="164"/>
      <c r="C33" s="510" t="str">
        <f>[2]te!G200</f>
        <v>WODKA Stanisław</v>
      </c>
      <c r="D33" s="511"/>
      <c r="E33" s="157">
        <v>1</v>
      </c>
      <c r="F33" s="158" t="s">
        <v>158</v>
      </c>
      <c r="G33" s="159"/>
      <c r="I33" s="176"/>
      <c r="J33" s="156"/>
      <c r="K33" s="196">
        <v>1</v>
      </c>
      <c r="L33" s="174" t="s">
        <v>159</v>
      </c>
      <c r="M33" s="199"/>
      <c r="P33" s="182"/>
      <c r="R33" s="25">
        <v>25</v>
      </c>
      <c r="S33" s="154" t="str">
        <f>F42</f>
        <v>STOSZKO Artur</v>
      </c>
      <c r="T33" s="154" t="str">
        <f>F46</f>
        <v>GÓRECZNY Szczepan</v>
      </c>
    </row>
    <row r="34" spans="1:20" ht="20.100000000000001" customHeight="1">
      <c r="C34" s="150"/>
      <c r="D34" s="165" t="s">
        <v>160</v>
      </c>
      <c r="E34" s="152"/>
      <c r="F34" s="491" t="str">
        <f>IF(E33=1,C33,IF(E33=2,C35," "))</f>
        <v>WODKA Stanisław</v>
      </c>
      <c r="G34" s="492"/>
      <c r="H34" s="168"/>
      <c r="I34" s="169"/>
      <c r="J34" s="170"/>
      <c r="K34" s="171"/>
      <c r="L34" s="169"/>
      <c r="M34" s="169"/>
      <c r="N34" s="171"/>
      <c r="O34" s="169"/>
      <c r="P34" s="185"/>
      <c r="R34" s="25">
        <v>26</v>
      </c>
      <c r="S34" s="154" t="str">
        <f>F50</f>
        <v>STAŃKO Dominik</v>
      </c>
      <c r="T34" s="154" t="str">
        <f>F54</f>
        <v>KLOCEK Krzysztof</v>
      </c>
    </row>
    <row r="35" spans="1:20" ht="20.100000000000001" customHeight="1">
      <c r="A35" s="151" t="str">
        <f>[2]te!F207</f>
        <v>F2</v>
      </c>
      <c r="B35" s="172"/>
      <c r="C35" s="510" t="str">
        <f>[2]te!G207</f>
        <v>ZYCH Tadeusz</v>
      </c>
      <c r="D35" s="511"/>
      <c r="G35" s="156"/>
      <c r="J35" s="156"/>
      <c r="O35" s="176"/>
      <c r="P35" s="182"/>
      <c r="R35" s="25">
        <v>27</v>
      </c>
      <c r="S35" s="154" t="str">
        <f>F58</f>
        <v>NAGÓRZAŃSKI Seweryn</v>
      </c>
      <c r="T35" s="154" t="str">
        <f>F62</f>
        <v>TETLA Tomasz</v>
      </c>
    </row>
    <row r="36" spans="1:20" ht="20.100000000000001" customHeight="1">
      <c r="B36" s="189"/>
      <c r="C36" s="190"/>
      <c r="D36" s="191"/>
      <c r="G36" s="163">
        <v>4</v>
      </c>
      <c r="H36" s="166"/>
      <c r="I36" s="487" t="str">
        <f>IF(H37=1,F34,IF(H37=2,F38," "))</f>
        <v>WODKA Stanisław</v>
      </c>
      <c r="J36" s="488"/>
      <c r="K36" s="171"/>
      <c r="L36" s="169"/>
      <c r="M36" s="169"/>
      <c r="N36" s="171"/>
      <c r="O36" s="169"/>
      <c r="P36" s="185"/>
      <c r="R36" s="25">
        <v>28</v>
      </c>
      <c r="S36" s="154" t="str">
        <f>F66</f>
        <v>URBAŃSKI Artur</v>
      </c>
      <c r="T36" s="154" t="str">
        <f>F70</f>
        <v>JANECZKO Konrad</v>
      </c>
    </row>
    <row r="37" spans="1:20" ht="20.100000000000001" customHeight="1">
      <c r="A37" s="155"/>
      <c r="B37" s="140"/>
      <c r="C37" s="489"/>
      <c r="D37" s="489"/>
      <c r="G37" s="156"/>
      <c r="H37" s="173">
        <v>1</v>
      </c>
      <c r="I37" s="174" t="s">
        <v>161</v>
      </c>
      <c r="J37" s="175"/>
      <c r="L37" s="176"/>
      <c r="N37" s="138"/>
      <c r="O37" s="138"/>
      <c r="P37" s="200"/>
    </row>
    <row r="38" spans="1:20" ht="20.100000000000001" customHeight="1">
      <c r="C38" s="150"/>
      <c r="D38" s="151" t="str">
        <f>[2]te!F191</f>
        <v>D1</v>
      </c>
      <c r="E38" s="166"/>
      <c r="F38" s="487" t="str">
        <f>[2]te!G191</f>
        <v>MRZYGŁÓD Tomasz</v>
      </c>
      <c r="G38" s="488"/>
      <c r="H38" s="168"/>
      <c r="I38" s="169"/>
      <c r="J38" s="192"/>
      <c r="K38" s="171"/>
      <c r="L38" s="169"/>
      <c r="M38" s="169"/>
      <c r="N38" s="512" t="s">
        <v>162</v>
      </c>
      <c r="O38" s="513"/>
      <c r="P38" s="513"/>
    </row>
    <row r="39" spans="1:20" ht="20.100000000000001" customHeight="1">
      <c r="B39" s="140"/>
      <c r="C39" s="489"/>
      <c r="D39" s="489"/>
      <c r="F39" s="193"/>
      <c r="I39" s="176"/>
      <c r="L39" s="176"/>
      <c r="N39" s="201"/>
      <c r="O39" s="201"/>
      <c r="P39" s="202"/>
      <c r="R39" s="203" t="str">
        <f>"1/4"</f>
        <v>1/4</v>
      </c>
      <c r="S39" s="12" t="s">
        <v>14</v>
      </c>
      <c r="T39" s="12" t="s">
        <v>15</v>
      </c>
    </row>
    <row r="40" spans="1:20" ht="20.100000000000001" customHeight="1">
      <c r="D40" s="204"/>
      <c r="E40" s="168"/>
      <c r="F40" s="497"/>
      <c r="G40" s="497"/>
      <c r="H40" s="168"/>
      <c r="I40" s="169"/>
      <c r="J40" s="192"/>
      <c r="K40" s="171"/>
      <c r="L40" s="169"/>
      <c r="M40" s="206" t="s">
        <v>163</v>
      </c>
      <c r="N40" s="166"/>
      <c r="O40" s="487" t="str">
        <f>IF(N41=1,O24,IF(N41=2,O56," "))</f>
        <v>STAŃKO Dominik</v>
      </c>
      <c r="P40" s="488"/>
      <c r="R40" s="25">
        <v>31</v>
      </c>
      <c r="S40" s="154" t="str">
        <f>I12</f>
        <v>SZUMILAS Władysław</v>
      </c>
      <c r="T40" s="154" t="str">
        <f>I20</f>
        <v>PYTEL Adam</v>
      </c>
    </row>
    <row r="41" spans="1:20" ht="20.100000000000001" customHeight="1">
      <c r="B41" s="140"/>
      <c r="E41" s="141"/>
      <c r="F41" s="142"/>
      <c r="G41" s="143"/>
      <c r="N41" s="196">
        <v>2</v>
      </c>
      <c r="O41" s="174" t="s">
        <v>164</v>
      </c>
      <c r="P41" s="197"/>
      <c r="R41" s="25">
        <v>32</v>
      </c>
      <c r="S41" s="154" t="str">
        <f>I28</f>
        <v>JEŻ Grzegorz</v>
      </c>
      <c r="T41" s="154" t="str">
        <f>I36</f>
        <v>WODKA Stanisław</v>
      </c>
    </row>
    <row r="42" spans="1:20" ht="20.100000000000001" customHeight="1">
      <c r="C42" s="150"/>
      <c r="D42" s="151" t="str">
        <f>[2]te!F190</f>
        <v>C1</v>
      </c>
      <c r="E42" s="152"/>
      <c r="F42" s="510" t="str">
        <f>[2]te!G190</f>
        <v>STOSZKO Artur</v>
      </c>
      <c r="G42" s="511"/>
      <c r="P42" s="207"/>
      <c r="R42" s="25">
        <v>33</v>
      </c>
      <c r="S42" s="154" t="str">
        <f>I44</f>
        <v>STOSZKO Artur</v>
      </c>
      <c r="T42" s="154" t="str">
        <f>I52</f>
        <v>STAŃKO Dominik</v>
      </c>
    </row>
    <row r="43" spans="1:20" ht="20.100000000000001" customHeight="1">
      <c r="A43" s="155"/>
      <c r="B43" s="140"/>
      <c r="C43" s="489"/>
      <c r="D43" s="489"/>
      <c r="G43" s="156"/>
      <c r="H43" s="157">
        <v>1</v>
      </c>
      <c r="I43" s="158" t="s">
        <v>165</v>
      </c>
      <c r="J43" s="159"/>
      <c r="P43" s="182"/>
      <c r="R43" s="25">
        <v>34</v>
      </c>
      <c r="S43" s="154" t="str">
        <f>I60</f>
        <v>TETLA Tomasz</v>
      </c>
      <c r="T43" s="154" t="str">
        <f>I68</f>
        <v>URBAŃSKI Artur</v>
      </c>
    </row>
    <row r="44" spans="1:20" ht="20.100000000000001" customHeight="1">
      <c r="B44" s="160"/>
      <c r="C44" s="161"/>
      <c r="D44" s="162"/>
      <c r="G44" s="163">
        <v>5</v>
      </c>
      <c r="H44" s="152"/>
      <c r="I44" s="491" t="str">
        <f>IF(H43=1,F42,IF(H43=2,F46," "))</f>
        <v>STOSZKO Artur</v>
      </c>
      <c r="J44" s="492"/>
      <c r="P44" s="182"/>
    </row>
    <row r="45" spans="1:20" ht="20.100000000000001" customHeight="1">
      <c r="A45" s="151" t="str">
        <f>[2]te!F206</f>
        <v>E2</v>
      </c>
      <c r="B45" s="164"/>
      <c r="C45" s="510" t="str">
        <f>[2]te!G206</f>
        <v>BOGACZ Andrzej</v>
      </c>
      <c r="D45" s="511"/>
      <c r="G45" s="156"/>
      <c r="J45" s="156"/>
      <c r="P45" s="182"/>
    </row>
    <row r="46" spans="1:20" ht="20.100000000000001" customHeight="1">
      <c r="C46" s="150"/>
      <c r="D46" s="165" t="s">
        <v>166</v>
      </c>
      <c r="E46" s="166"/>
      <c r="F46" s="487" t="str">
        <f>IF(E47=1,C45,IF(E47=2,C47," "))</f>
        <v>GÓRECZNY Szczepan</v>
      </c>
      <c r="G46" s="488"/>
      <c r="H46" s="168"/>
      <c r="I46" s="169"/>
      <c r="J46" s="170"/>
      <c r="K46" s="171"/>
      <c r="L46" s="169"/>
      <c r="M46" s="169"/>
      <c r="N46" s="171"/>
      <c r="O46" s="169"/>
      <c r="P46" s="185"/>
      <c r="R46" s="208" t="str">
        <f>"1/2"</f>
        <v>1/2</v>
      </c>
      <c r="S46" s="12" t="s">
        <v>14</v>
      </c>
      <c r="T46" s="12" t="s">
        <v>15</v>
      </c>
    </row>
    <row r="47" spans="1:20" ht="20.100000000000001" customHeight="1">
      <c r="A47" s="151" t="str">
        <f>[2]te!F201</f>
        <v>L2</v>
      </c>
      <c r="B47" s="172"/>
      <c r="C47" s="487" t="str">
        <f>[2]te!G201</f>
        <v>GÓRECZNY Szczepan</v>
      </c>
      <c r="D47" s="488"/>
      <c r="E47" s="173">
        <v>2</v>
      </c>
      <c r="F47" s="174" t="s">
        <v>167</v>
      </c>
      <c r="G47" s="175"/>
      <c r="I47" s="176"/>
      <c r="J47" s="156"/>
      <c r="K47" s="177">
        <v>2</v>
      </c>
      <c r="L47" s="158" t="s">
        <v>168</v>
      </c>
      <c r="M47" s="178"/>
      <c r="P47" s="182"/>
      <c r="R47" s="25">
        <v>41</v>
      </c>
      <c r="S47" s="154" t="str">
        <f>L16</f>
        <v>PYTEL Adam</v>
      </c>
      <c r="T47" s="154" t="str">
        <f>L32</f>
        <v>JEŻ Grzegorz</v>
      </c>
    </row>
    <row r="48" spans="1:20" ht="20.100000000000001" customHeight="1">
      <c r="B48" s="179"/>
      <c r="C48" s="180"/>
      <c r="D48" s="181"/>
      <c r="J48" s="163" t="s">
        <v>169</v>
      </c>
      <c r="K48" s="152"/>
      <c r="L48" s="510" t="str">
        <f>IF(K47=1,I44,IF(K47=2,I52," "))</f>
        <v>STAŃKO Dominik</v>
      </c>
      <c r="M48" s="511"/>
      <c r="P48" s="182"/>
      <c r="R48" s="25">
        <v>42</v>
      </c>
      <c r="S48" s="154" t="str">
        <f>L48</f>
        <v>STAŃKO Dominik</v>
      </c>
      <c r="T48" s="154" t="str">
        <f>L64</f>
        <v>TETLA Tomasz</v>
      </c>
    </row>
    <row r="49" spans="1:20" ht="20.100000000000001" customHeight="1">
      <c r="A49" s="151" t="str">
        <f>[2]te!F198</f>
        <v>K1</v>
      </c>
      <c r="B49" s="164"/>
      <c r="C49" s="510" t="str">
        <f>[2]te!G198</f>
        <v>STAŃKO Dominik</v>
      </c>
      <c r="D49" s="511"/>
      <c r="E49" s="157">
        <v>1</v>
      </c>
      <c r="F49" s="158" t="s">
        <v>170</v>
      </c>
      <c r="G49" s="159"/>
      <c r="I49" s="176"/>
      <c r="J49" s="156"/>
      <c r="L49" s="176"/>
      <c r="M49" s="182"/>
      <c r="O49" s="176"/>
      <c r="P49" s="182"/>
    </row>
    <row r="50" spans="1:20" ht="20.100000000000001" customHeight="1">
      <c r="C50" s="150"/>
      <c r="D50" s="165" t="s">
        <v>171</v>
      </c>
      <c r="E50" s="152"/>
      <c r="F50" s="491" t="str">
        <f>IF(E49=1,C49,IF(E49=2,C51," "))</f>
        <v>STAŃKO Dominik</v>
      </c>
      <c r="G50" s="492"/>
      <c r="H50" s="168"/>
      <c r="I50" s="169"/>
      <c r="J50" s="170"/>
      <c r="K50" s="171"/>
      <c r="L50" s="169"/>
      <c r="M50" s="185"/>
      <c r="N50" s="171"/>
      <c r="O50" s="169"/>
      <c r="P50" s="185"/>
    </row>
    <row r="51" spans="1:20" ht="20.100000000000001" customHeight="1">
      <c r="A51" s="151" t="str">
        <f>[2]te!F209</f>
        <v>D2</v>
      </c>
      <c r="B51" s="172"/>
      <c r="C51" s="510" t="str">
        <f>[2]te!G209</f>
        <v>KRUK Wacław</v>
      </c>
      <c r="D51" s="511"/>
      <c r="G51" s="156"/>
      <c r="H51" s="187"/>
      <c r="J51" s="156"/>
      <c r="M51" s="182"/>
      <c r="P51" s="182"/>
      <c r="R51" s="12" t="s">
        <v>172</v>
      </c>
      <c r="S51" s="12" t="s">
        <v>14</v>
      </c>
      <c r="T51" s="12" t="s">
        <v>15</v>
      </c>
    </row>
    <row r="52" spans="1:20" ht="20.100000000000001" customHeight="1">
      <c r="B52" s="189"/>
      <c r="C52" s="190"/>
      <c r="D52" s="191"/>
      <c r="G52" s="163">
        <v>6</v>
      </c>
      <c r="H52" s="166"/>
      <c r="I52" s="487" t="str">
        <f>IF(H53=1,F50,IF(H53=2,F54," "))</f>
        <v>STAŃKO Dominik</v>
      </c>
      <c r="J52" s="488"/>
      <c r="K52" s="171"/>
      <c r="L52" s="169"/>
      <c r="M52" s="185"/>
      <c r="N52" s="171"/>
      <c r="O52" s="169"/>
      <c r="P52" s="185"/>
      <c r="R52" s="25">
        <v>51</v>
      </c>
      <c r="S52" s="154" t="str">
        <f>O24</f>
        <v>JEŻ Grzegorz</v>
      </c>
      <c r="T52" s="154" t="str">
        <f>O56</f>
        <v>STAŃKO Dominik</v>
      </c>
    </row>
    <row r="53" spans="1:20" ht="20.100000000000001" customHeight="1">
      <c r="A53" s="155"/>
      <c r="B53" s="140"/>
      <c r="C53" s="489"/>
      <c r="D53" s="489"/>
      <c r="G53" s="156"/>
      <c r="H53" s="173">
        <v>1</v>
      </c>
      <c r="I53" s="174" t="s">
        <v>173</v>
      </c>
      <c r="J53" s="175"/>
      <c r="L53" s="176"/>
      <c r="M53" s="182"/>
      <c r="O53" s="176"/>
      <c r="P53" s="182"/>
    </row>
    <row r="54" spans="1:20" ht="20.100000000000001" customHeight="1">
      <c r="C54" s="150"/>
      <c r="D54" s="151" t="str">
        <f>[2]te!F193</f>
        <v>F1</v>
      </c>
      <c r="E54" s="166"/>
      <c r="F54" s="487" t="str">
        <f>[2]te!G193</f>
        <v>KLOCEK Krzysztof</v>
      </c>
      <c r="G54" s="488"/>
      <c r="H54" s="168"/>
      <c r="I54" s="169"/>
      <c r="J54" s="192"/>
      <c r="K54" s="171"/>
      <c r="L54" s="169"/>
      <c r="M54" s="185"/>
      <c r="N54" s="171"/>
      <c r="O54" s="169"/>
      <c r="P54" s="185"/>
    </row>
    <row r="55" spans="1:20" ht="20.100000000000001" customHeight="1">
      <c r="B55" s="140"/>
      <c r="F55" s="193"/>
      <c r="I55" s="176"/>
      <c r="L55" s="176"/>
      <c r="M55" s="182"/>
      <c r="P55" s="182"/>
    </row>
    <row r="56" spans="1:20" ht="20.100000000000001" customHeight="1">
      <c r="M56" s="163" t="s">
        <v>174</v>
      </c>
      <c r="N56" s="166"/>
      <c r="O56" s="487" t="str">
        <f>IF(N57=1,L48,IF(N57=2,L64," "))</f>
        <v>STAŃKO Dominik</v>
      </c>
      <c r="P56" s="488"/>
    </row>
    <row r="57" spans="1:20" ht="20.100000000000001" customHeight="1">
      <c r="B57" s="140"/>
      <c r="E57" s="195"/>
      <c r="F57" s="142"/>
      <c r="G57" s="143"/>
      <c r="M57" s="182"/>
      <c r="N57" s="196">
        <v>1</v>
      </c>
      <c r="O57" s="174" t="s">
        <v>175</v>
      </c>
      <c r="P57" s="199"/>
    </row>
    <row r="58" spans="1:20" ht="20.100000000000001" customHeight="1">
      <c r="C58" s="150"/>
      <c r="D58" s="151" t="str">
        <f>[2]te!F194</f>
        <v>G1</v>
      </c>
      <c r="E58" s="152"/>
      <c r="F58" s="510" t="str">
        <f>[2]te!G194</f>
        <v>NAGÓRZAŃSKI Seweryn</v>
      </c>
      <c r="G58" s="511"/>
      <c r="M58" s="182"/>
    </row>
    <row r="59" spans="1:20" ht="20.100000000000001" customHeight="1">
      <c r="A59" s="155"/>
      <c r="B59" s="140"/>
      <c r="C59" s="489"/>
      <c r="D59" s="489"/>
      <c r="G59" s="156"/>
      <c r="H59" s="157">
        <v>2</v>
      </c>
      <c r="I59" s="158" t="s">
        <v>176</v>
      </c>
      <c r="J59" s="159"/>
      <c r="M59" s="182"/>
    </row>
    <row r="60" spans="1:20" ht="20.100000000000001" customHeight="1">
      <c r="B60" s="160"/>
      <c r="C60" s="161"/>
      <c r="D60" s="162"/>
      <c r="G60" s="163">
        <v>7</v>
      </c>
      <c r="H60" s="152"/>
      <c r="I60" s="491" t="str">
        <f>IF(H59=1,F58,IF(H59=2,F62," "))</f>
        <v>TETLA Tomasz</v>
      </c>
      <c r="J60" s="492"/>
      <c r="M60" s="182"/>
    </row>
    <row r="61" spans="1:20" ht="20.100000000000001" customHeight="1">
      <c r="A61" s="151" t="str">
        <f>[2]te!F210</f>
        <v>A2</v>
      </c>
      <c r="B61" s="164"/>
      <c r="C61" s="510" t="str">
        <f>[2]te!G210</f>
        <v>DYL Dawid</v>
      </c>
      <c r="D61" s="511"/>
      <c r="G61" s="156"/>
      <c r="J61" s="156"/>
      <c r="M61" s="182"/>
    </row>
    <row r="62" spans="1:20" ht="20.100000000000001" customHeight="1">
      <c r="C62" s="150"/>
      <c r="D62" s="165" t="s">
        <v>177</v>
      </c>
      <c r="E62" s="166"/>
      <c r="F62" s="487" t="str">
        <f>IF(E63=1,C61,IF(E63=2,C63," "))</f>
        <v>TETLA Tomasz</v>
      </c>
      <c r="G62" s="488"/>
      <c r="H62" s="168"/>
      <c r="I62" s="169"/>
      <c r="J62" s="170"/>
      <c r="K62" s="171"/>
      <c r="L62" s="169"/>
      <c r="M62" s="185"/>
      <c r="N62" s="171"/>
      <c r="O62" s="169"/>
      <c r="P62" s="169"/>
    </row>
    <row r="63" spans="1:20" ht="20.100000000000001" customHeight="1">
      <c r="A63" s="151" t="str">
        <f>[2]te!F197</f>
        <v>J1</v>
      </c>
      <c r="B63" s="172"/>
      <c r="C63" s="487" t="str">
        <f>[2]te!G197</f>
        <v>TETLA Tomasz</v>
      </c>
      <c r="D63" s="488"/>
      <c r="E63" s="173">
        <v>2</v>
      </c>
      <c r="F63" s="174" t="s">
        <v>178</v>
      </c>
      <c r="G63" s="175"/>
      <c r="I63" s="176"/>
      <c r="J63" s="156"/>
      <c r="M63" s="182"/>
      <c r="O63" s="176"/>
    </row>
    <row r="64" spans="1:20" ht="20.100000000000001" customHeight="1">
      <c r="B64" s="179"/>
      <c r="C64" s="180"/>
      <c r="D64" s="181"/>
      <c r="J64" s="163" t="s">
        <v>179</v>
      </c>
      <c r="K64" s="166"/>
      <c r="L64" s="487" t="str">
        <f>IF(K65=1,I60,IF(K65=2,I68," "))</f>
        <v>TETLA Tomasz</v>
      </c>
      <c r="M64" s="488"/>
      <c r="N64" s="171"/>
      <c r="O64" s="169"/>
      <c r="P64" s="169"/>
    </row>
    <row r="65" spans="1:16" ht="20.100000000000001" customHeight="1">
      <c r="A65" s="151" t="str">
        <f>[2]te!F202</f>
        <v>I2</v>
      </c>
      <c r="B65" s="164"/>
      <c r="C65" s="510" t="str">
        <f>[2]te!G202</f>
        <v>URBAŃSKI Artur</v>
      </c>
      <c r="D65" s="511"/>
      <c r="E65" s="157">
        <v>1</v>
      </c>
      <c r="F65" s="158" t="s">
        <v>180</v>
      </c>
      <c r="G65" s="159"/>
      <c r="I65" s="176"/>
      <c r="J65" s="156"/>
      <c r="K65" s="196">
        <v>1</v>
      </c>
      <c r="L65" s="174" t="s">
        <v>181</v>
      </c>
      <c r="M65" s="199"/>
    </row>
    <row r="66" spans="1:16" ht="20.100000000000001" customHeight="1">
      <c r="C66" s="150"/>
      <c r="D66" s="165" t="s">
        <v>182</v>
      </c>
      <c r="E66" s="152"/>
      <c r="F66" s="491" t="str">
        <f>IF(E65=1,C65,IF(E65=2,C67," "))</f>
        <v>URBAŃSKI Artur</v>
      </c>
      <c r="G66" s="492"/>
      <c r="H66" s="168"/>
      <c r="I66" s="169"/>
      <c r="J66" s="170"/>
      <c r="K66" s="171"/>
      <c r="L66" s="169"/>
      <c r="M66" s="169"/>
      <c r="N66" s="171"/>
      <c r="O66" s="169"/>
      <c r="P66" s="169"/>
    </row>
    <row r="67" spans="1:16" ht="20.100000000000001" customHeight="1">
      <c r="A67" s="151" t="str">
        <f>[2]te!F205</f>
        <v>H2</v>
      </c>
      <c r="B67" s="172"/>
      <c r="C67" s="510" t="str">
        <f>[2]te!G205</f>
        <v>WALEC Mieczysław</v>
      </c>
      <c r="D67" s="511"/>
      <c r="G67" s="156"/>
      <c r="J67" s="156"/>
      <c r="O67" s="176"/>
    </row>
    <row r="68" spans="1:16" ht="20.100000000000001" customHeight="1">
      <c r="B68" s="189"/>
      <c r="C68" s="190"/>
      <c r="D68" s="191"/>
      <c r="G68" s="163">
        <v>8</v>
      </c>
      <c r="H68" s="166"/>
      <c r="I68" s="487" t="str">
        <f>IF(H69=1,F66,IF(H69=2,F70," "))</f>
        <v>URBAŃSKI Artur</v>
      </c>
      <c r="J68" s="488"/>
      <c r="K68" s="171"/>
      <c r="L68" s="169"/>
      <c r="M68" s="169"/>
      <c r="N68" s="171"/>
      <c r="O68" s="169"/>
      <c r="P68" s="169"/>
    </row>
    <row r="69" spans="1:16" ht="20.100000000000001" customHeight="1">
      <c r="A69" s="155"/>
      <c r="B69" s="140"/>
      <c r="C69" s="489"/>
      <c r="D69" s="489"/>
      <c r="G69" s="156"/>
      <c r="H69" s="173">
        <v>1</v>
      </c>
      <c r="I69" s="174" t="s">
        <v>183</v>
      </c>
      <c r="J69" s="175"/>
      <c r="L69" s="176"/>
      <c r="O69" s="176"/>
    </row>
    <row r="70" spans="1:16" ht="20.100000000000001" customHeight="1">
      <c r="C70" s="150"/>
      <c r="D70" s="151" t="str">
        <f>[2]te!F189</f>
        <v>B1</v>
      </c>
      <c r="E70" s="166"/>
      <c r="F70" s="487" t="str">
        <f>[2]te!G189</f>
        <v>JANECZKO Konrad</v>
      </c>
      <c r="G70" s="488"/>
      <c r="H70" s="168"/>
      <c r="I70" s="169"/>
      <c r="J70" s="192"/>
      <c r="K70" s="171"/>
      <c r="L70" s="169"/>
      <c r="M70" s="169"/>
    </row>
    <row r="71" spans="1:16" ht="20.100000000000001" customHeight="1">
      <c r="B71" s="140"/>
      <c r="F71" s="193"/>
      <c r="I71" s="176"/>
    </row>
    <row r="72" spans="1:16" ht="20.100000000000001" customHeight="1">
      <c r="B72" s="140"/>
      <c r="F72" s="193"/>
      <c r="I72" s="176"/>
    </row>
    <row r="73" spans="1:16" ht="20.100000000000001" customHeight="1">
      <c r="B73" s="140"/>
      <c r="F73" s="193"/>
      <c r="I73" s="176"/>
    </row>
    <row r="74" spans="1:16" ht="20.100000000000001" customHeight="1">
      <c r="B74" s="140"/>
      <c r="F74" s="193"/>
      <c r="I74" s="176"/>
    </row>
    <row r="75" spans="1:16" ht="20.100000000000001" customHeight="1">
      <c r="B75" s="140"/>
      <c r="F75" s="193"/>
      <c r="I75" s="176"/>
    </row>
    <row r="76" spans="1:16" ht="20.100000000000001" customHeight="1">
      <c r="A76" s="155"/>
      <c r="B76" s="140"/>
      <c r="C76" s="205"/>
      <c r="D76" s="205"/>
      <c r="F76" s="193"/>
      <c r="I76" s="176"/>
      <c r="K76" s="138"/>
      <c r="L76" s="138"/>
      <c r="M76" s="138"/>
      <c r="N76" s="138"/>
      <c r="O76" s="138"/>
      <c r="P76" s="138"/>
    </row>
    <row r="77" spans="1:16" ht="20.100000000000001" customHeight="1">
      <c r="A77" s="209" t="str">
        <f>IF([3]info!C$7="","", CONCATENATE([3]info!B$7," ",[3]info!C$7))</f>
        <v>Obsługa komputerowa: Marek WOREK</v>
      </c>
      <c r="B77" s="124"/>
      <c r="C77" s="210"/>
      <c r="D77" s="210"/>
      <c r="E77" s="211"/>
      <c r="F77" s="211"/>
      <c r="H77" s="147"/>
      <c r="J77" s="148"/>
      <c r="N77" s="145"/>
      <c r="P77" s="212" t="str">
        <f>IF([3]info!C$6="","", CONCATENATE([3]info!B$6," ",[3]info!C$6))</f>
        <v>Sędzia Główny: Jakub KORDYŚ</v>
      </c>
    </row>
    <row r="78" spans="1:16" s="124" customFormat="1" ht="20.100000000000001" hidden="1" customHeight="1">
      <c r="A78" s="139"/>
      <c r="B78" s="149"/>
      <c r="C78" s="145"/>
      <c r="D78" s="194"/>
      <c r="E78" s="144"/>
      <c r="F78" s="145"/>
      <c r="G78" s="146"/>
      <c r="H78" s="144"/>
      <c r="I78" s="145"/>
      <c r="J78" s="146"/>
      <c r="K78" s="147"/>
      <c r="L78" s="145"/>
      <c r="M78" s="148"/>
      <c r="N78" s="147"/>
      <c r="O78" s="145"/>
      <c r="P78" s="212"/>
    </row>
    <row r="79" spans="1:16" s="124" customFormat="1" ht="43.5" hidden="1" customHeight="1">
      <c r="A79" s="123"/>
      <c r="B79" s="123"/>
      <c r="C79" s="499" t="str">
        <f>IF([3]info!C3="","",CONCATENATE([3]info!C3,", ",[3]info!C4," ",[3]info!C5))</f>
        <v>2. Grand Prix Podkarpacia Seniorów, Rzeszów 04.11.2018 r.</v>
      </c>
      <c r="D79" s="499"/>
      <c r="E79" s="499"/>
      <c r="F79" s="499"/>
      <c r="G79" s="499"/>
      <c r="H79" s="499"/>
      <c r="I79" s="499"/>
      <c r="J79" s="499"/>
      <c r="K79" s="499"/>
      <c r="L79" s="499"/>
      <c r="M79" s="499"/>
      <c r="N79" s="499"/>
      <c r="O79" s="499"/>
      <c r="P79" s="499"/>
    </row>
    <row r="80" spans="1:16" s="124" customFormat="1" ht="21" hidden="1" customHeight="1">
      <c r="B80" s="125"/>
    </row>
    <row r="81" spans="1:20" s="213" customFormat="1" ht="28.5" hidden="1" customHeight="1">
      <c r="A81" s="500" t="str">
        <f>CONCATENATE(IF([3]info!C8="","",[3]info!C8))</f>
        <v>kategoria seniorów</v>
      </c>
      <c r="B81" s="500"/>
      <c r="C81" s="500"/>
      <c r="D81" s="500"/>
      <c r="E81" s="500"/>
      <c r="F81" s="500"/>
      <c r="G81" s="500"/>
      <c r="H81" s="500"/>
      <c r="I81" s="500"/>
      <c r="J81" s="500"/>
      <c r="K81" s="500"/>
      <c r="L81" s="500"/>
      <c r="M81" s="500"/>
      <c r="N81" s="500"/>
      <c r="O81" s="500"/>
      <c r="P81" s="500"/>
    </row>
    <row r="82" spans="1:20" s="213" customFormat="1" ht="19.5" hidden="1" customHeight="1">
      <c r="A82" s="501" t="s">
        <v>184</v>
      </c>
      <c r="B82" s="501"/>
      <c r="C82" s="501"/>
      <c r="D82" s="501"/>
      <c r="E82" s="501"/>
      <c r="F82" s="501"/>
      <c r="G82" s="501"/>
      <c r="H82" s="501"/>
      <c r="I82" s="501"/>
      <c r="J82" s="501"/>
      <c r="K82" s="501"/>
      <c r="L82" s="501"/>
      <c r="M82" s="501"/>
      <c r="N82" s="501"/>
      <c r="O82" s="501"/>
      <c r="P82" s="501"/>
    </row>
    <row r="83" spans="1:20" s="124" customFormat="1" ht="20.100000000000001" hidden="1" customHeight="1">
      <c r="A83" s="127"/>
      <c r="B83" s="128"/>
      <c r="C83" s="128"/>
      <c r="D83" s="129"/>
      <c r="E83" s="130"/>
      <c r="F83" s="128"/>
      <c r="G83" s="127"/>
      <c r="H83" s="130"/>
      <c r="I83" s="128"/>
      <c r="J83" s="127"/>
      <c r="K83" s="130"/>
      <c r="L83" s="128"/>
      <c r="M83" s="128"/>
      <c r="N83" s="130"/>
      <c r="O83" s="128"/>
      <c r="P83" s="128"/>
    </row>
    <row r="84" spans="1:20" s="124" customFormat="1" ht="20.100000000000001" hidden="1" customHeight="1">
      <c r="A84" s="125"/>
      <c r="B84" s="498"/>
      <c r="C84" s="498"/>
      <c r="D84" s="498"/>
      <c r="E84" s="498" t="s">
        <v>185</v>
      </c>
      <c r="F84" s="498"/>
      <c r="G84" s="498"/>
      <c r="H84" s="498" t="s">
        <v>186</v>
      </c>
      <c r="I84" s="498"/>
      <c r="J84" s="498"/>
      <c r="K84" s="498" t="s">
        <v>187</v>
      </c>
      <c r="L84" s="498"/>
      <c r="M84" s="498"/>
      <c r="N84" s="498" t="s">
        <v>188</v>
      </c>
      <c r="O84" s="498"/>
      <c r="P84" s="498"/>
    </row>
    <row r="85" spans="1:20" s="124" customFormat="1" ht="20.100000000000001" hidden="1" customHeight="1">
      <c r="A85" s="127"/>
      <c r="B85" s="128"/>
      <c r="C85" s="128"/>
      <c r="D85" s="129"/>
      <c r="E85" s="130"/>
      <c r="F85" s="214"/>
      <c r="G85" s="215"/>
      <c r="H85" s="130"/>
      <c r="I85" s="128"/>
      <c r="J85" s="127"/>
      <c r="K85" s="130"/>
      <c r="L85" s="128"/>
      <c r="M85" s="128"/>
      <c r="N85" s="130"/>
      <c r="O85" s="128"/>
      <c r="P85" s="128"/>
    </row>
    <row r="86" spans="1:20" ht="20.100000000000001" hidden="1" customHeight="1">
      <c r="A86" s="216"/>
      <c r="B86" s="140"/>
      <c r="C86" s="489"/>
      <c r="D86" s="489"/>
      <c r="E86" s="195"/>
      <c r="F86" s="505"/>
      <c r="G86" s="505"/>
      <c r="R86" s="12" t="s">
        <v>11</v>
      </c>
      <c r="S86" s="12" t="s">
        <v>14</v>
      </c>
      <c r="T86" s="12" t="s">
        <v>15</v>
      </c>
    </row>
    <row r="87" spans="1:20" ht="20.100000000000001" hidden="1" customHeight="1">
      <c r="D87" s="217" t="s">
        <v>144</v>
      </c>
      <c r="E87" s="152"/>
      <c r="F87" s="508" t="str">
        <f>IF(E15=1,C15,IF(E15=2,C13," "))</f>
        <v>CZECH Marcin</v>
      </c>
      <c r="G87" s="509"/>
      <c r="H87" s="157"/>
      <c r="I87" s="493"/>
      <c r="J87" s="493"/>
      <c r="R87" s="219">
        <v>101</v>
      </c>
      <c r="S87" s="154">
        <f>C86</f>
        <v>0</v>
      </c>
      <c r="T87" s="154">
        <f>C88</f>
        <v>0</v>
      </c>
    </row>
    <row r="88" spans="1:20" ht="20.100000000000001" hidden="1" customHeight="1">
      <c r="B88" s="140"/>
      <c r="C88" s="489"/>
      <c r="D88" s="489"/>
      <c r="G88" s="220" t="s">
        <v>189</v>
      </c>
      <c r="H88" s="152"/>
      <c r="I88" s="491" t="str">
        <f>IF(H87=1,F87,IF(H87=2,F89," "))</f>
        <v xml:space="preserve"> </v>
      </c>
      <c r="J88" s="495"/>
      <c r="R88" s="219">
        <v>102</v>
      </c>
      <c r="S88" s="154">
        <f>C91</f>
        <v>0</v>
      </c>
      <c r="T88" s="154" t="str">
        <f>C93</f>
        <v xml:space="preserve"> </v>
      </c>
    </row>
    <row r="89" spans="1:20" ht="20.100000000000001" hidden="1" customHeight="1">
      <c r="D89" s="221">
        <v>8</v>
      </c>
      <c r="E89" s="166"/>
      <c r="F89" s="487" t="e">
        <f>IF(H69=1,#REF!,IF(H69=2,F66," "))</f>
        <v>#REF!</v>
      </c>
      <c r="G89" s="496"/>
      <c r="J89" s="156"/>
      <c r="R89" s="219">
        <v>103</v>
      </c>
      <c r="S89" s="154" t="str">
        <f>C96</f>
        <v xml:space="preserve"> </v>
      </c>
      <c r="T89" s="154">
        <f>C98</f>
        <v>0</v>
      </c>
    </row>
    <row r="90" spans="1:20" ht="20.100000000000001" hidden="1" customHeight="1">
      <c r="G90" s="223"/>
      <c r="H90" s="168"/>
      <c r="I90" s="205"/>
      <c r="J90" s="224" t="s">
        <v>190</v>
      </c>
      <c r="K90" s="225"/>
      <c r="L90" s="487" t="str">
        <f>IF(K91=1,I88,IF(K91=2,I93," "))</f>
        <v xml:space="preserve"> </v>
      </c>
      <c r="M90" s="487"/>
      <c r="R90" s="219">
        <v>104</v>
      </c>
      <c r="S90" s="154">
        <f>C101</f>
        <v>0</v>
      </c>
      <c r="T90" s="154">
        <f>C103</f>
        <v>0</v>
      </c>
    </row>
    <row r="91" spans="1:20" ht="20.100000000000001" hidden="1" customHeight="1">
      <c r="A91" s="216"/>
      <c r="B91" s="140"/>
      <c r="C91" s="489"/>
      <c r="D91" s="489"/>
      <c r="E91" s="195"/>
      <c r="F91" s="505"/>
      <c r="G91" s="505"/>
      <c r="K91" s="226"/>
      <c r="L91" s="506"/>
      <c r="M91" s="507"/>
      <c r="R91" s="219">
        <v>105</v>
      </c>
      <c r="S91" s="154" t="str">
        <f>C106</f>
        <v xml:space="preserve"> </v>
      </c>
      <c r="T91" s="154">
        <f>C108</f>
        <v>0</v>
      </c>
    </row>
    <row r="92" spans="1:20" ht="20.100000000000001" hidden="1" customHeight="1">
      <c r="D92" s="217" t="s">
        <v>149</v>
      </c>
      <c r="E92" s="152"/>
      <c r="F92" s="491" t="str">
        <f>IF(E17=1,C19,IF(E17=2,C17," "))</f>
        <v>BEDNARSKI Marcin</v>
      </c>
      <c r="G92" s="495"/>
      <c r="J92" s="156"/>
      <c r="K92" s="171"/>
      <c r="L92" s="169"/>
      <c r="M92" s="185"/>
      <c r="N92" s="145"/>
      <c r="P92" s="145"/>
      <c r="R92" s="219">
        <v>106</v>
      </c>
      <c r="S92" s="154">
        <f>C111</f>
        <v>0</v>
      </c>
      <c r="T92" s="154" t="str">
        <f>C113</f>
        <v xml:space="preserve"> </v>
      </c>
    </row>
    <row r="93" spans="1:20" ht="20.100000000000001" hidden="1" customHeight="1">
      <c r="A93" s="216" t="s">
        <v>160</v>
      </c>
      <c r="B93" s="140"/>
      <c r="C93" s="489" t="str">
        <f>IF(E23=1,C23,IF(E23=2,C21," "))</f>
        <v xml:space="preserve"> </v>
      </c>
      <c r="D93" s="489"/>
      <c r="G93" s="220" t="s">
        <v>191</v>
      </c>
      <c r="H93" s="225"/>
      <c r="I93" s="487" t="str">
        <f>IF(H94=1,F92,IF(H94=2,F94," "))</f>
        <v xml:space="preserve"> </v>
      </c>
      <c r="J93" s="496"/>
      <c r="L93" s="229"/>
      <c r="M93" s="230" t="s">
        <v>192</v>
      </c>
      <c r="N93" s="225"/>
      <c r="O93" s="487" t="str">
        <f>IF(N94=1,L90,IF(N94=2,L95," "))</f>
        <v xml:space="preserve"> </v>
      </c>
      <c r="P93" s="503"/>
      <c r="R93" s="219">
        <v>107</v>
      </c>
      <c r="S93" s="154" t="str">
        <f>C116</f>
        <v xml:space="preserve"> </v>
      </c>
      <c r="T93" s="154">
        <f>C118</f>
        <v>0</v>
      </c>
    </row>
    <row r="94" spans="1:20" ht="20.100000000000001" hidden="1" customHeight="1">
      <c r="D94" s="221">
        <v>7</v>
      </c>
      <c r="E94" s="166"/>
      <c r="F94" s="487" t="str">
        <f>IF(H59=1,F62,IF(H59=2,F58," "))</f>
        <v>NAGÓRZAŃSKI Seweryn</v>
      </c>
      <c r="G94" s="496"/>
      <c r="H94" s="173"/>
      <c r="I94" s="504"/>
      <c r="J94" s="504"/>
      <c r="K94" s="171"/>
      <c r="L94" s="169"/>
      <c r="M94" s="185"/>
      <c r="N94" s="196"/>
      <c r="O94" s="174"/>
      <c r="P94" s="199"/>
      <c r="R94" s="219">
        <v>108</v>
      </c>
      <c r="S94" s="154">
        <f>C121</f>
        <v>0</v>
      </c>
      <c r="T94" s="154" t="str">
        <f>C123</f>
        <v xml:space="preserve"> </v>
      </c>
    </row>
    <row r="95" spans="1:20" ht="20.100000000000001" hidden="1" customHeight="1">
      <c r="G95" s="232"/>
      <c r="J95" s="221" t="s">
        <v>157</v>
      </c>
      <c r="K95" s="166"/>
      <c r="L95" s="487" t="str">
        <f>IF(K33=1,I36,IF(K33=2,I28," "))</f>
        <v>WODKA Stanisław</v>
      </c>
      <c r="M95" s="496"/>
      <c r="O95" s="233"/>
      <c r="P95" s="233"/>
    </row>
    <row r="96" spans="1:20" ht="20.100000000000001" hidden="1" customHeight="1">
      <c r="A96" s="216" t="s">
        <v>166</v>
      </c>
      <c r="B96" s="140"/>
      <c r="C96" s="489" t="str">
        <f>IF(E25=1,C27,IF(E25=2,C25," "))</f>
        <v xml:space="preserve"> </v>
      </c>
      <c r="D96" s="489"/>
      <c r="E96" s="195"/>
      <c r="F96" s="505"/>
      <c r="G96" s="505"/>
      <c r="L96" s="229"/>
      <c r="M96" s="233"/>
    </row>
    <row r="97" spans="1:25" ht="20.100000000000001" hidden="1" customHeight="1">
      <c r="D97" s="217" t="s">
        <v>155</v>
      </c>
      <c r="E97" s="152"/>
      <c r="F97" s="491" t="str">
        <f>IF(E31=1,C31,IF(E31=2,C29," "))</f>
        <v>DRZAZGA Andrzej</v>
      </c>
      <c r="G97" s="495"/>
      <c r="H97" s="157"/>
      <c r="I97" s="493"/>
      <c r="J97" s="493"/>
      <c r="K97" s="171"/>
      <c r="L97" s="169"/>
      <c r="M97" s="169"/>
      <c r="R97" s="12" t="s">
        <v>11</v>
      </c>
      <c r="S97" s="12" t="s">
        <v>14</v>
      </c>
      <c r="T97" s="12" t="s">
        <v>15</v>
      </c>
    </row>
    <row r="98" spans="1:25" ht="20.100000000000001" hidden="1" customHeight="1">
      <c r="A98" s="216" t="s">
        <v>171</v>
      </c>
      <c r="B98" s="140"/>
      <c r="C98" s="489"/>
      <c r="D98" s="489"/>
      <c r="G98" s="220" t="s">
        <v>193</v>
      </c>
      <c r="H98" s="152"/>
      <c r="I98" s="491" t="str">
        <f>IF(H97=1,F97,IF(H97=2,F99," "))</f>
        <v xml:space="preserve"> </v>
      </c>
      <c r="J98" s="495"/>
      <c r="L98" s="233"/>
      <c r="M98" s="233"/>
      <c r="R98" s="219">
        <v>111</v>
      </c>
      <c r="S98" s="154" t="str">
        <f>F87</f>
        <v>CZECH Marcin</v>
      </c>
      <c r="T98" s="154" t="e">
        <f>F89</f>
        <v>#REF!</v>
      </c>
    </row>
    <row r="99" spans="1:25" ht="20.100000000000001" hidden="1" customHeight="1">
      <c r="D99" s="221">
        <v>6</v>
      </c>
      <c r="E99" s="166"/>
      <c r="F99" s="487" t="e">
        <f>IF(H53=1,#REF!,IF(H53=2,F50," "))</f>
        <v>#REF!</v>
      </c>
      <c r="G99" s="496"/>
      <c r="J99" s="156"/>
      <c r="N99" s="171"/>
      <c r="O99" s="169"/>
      <c r="P99" s="169"/>
      <c r="R99" s="219">
        <v>112</v>
      </c>
      <c r="S99" s="154" t="str">
        <f>F92</f>
        <v>BEDNARSKI Marcin</v>
      </c>
      <c r="T99" s="154" t="str">
        <f>F94</f>
        <v>NAGÓRZAŃSKI Seweryn</v>
      </c>
    </row>
    <row r="100" spans="1:25" ht="20.100000000000001" hidden="1" customHeight="1">
      <c r="G100" s="234"/>
      <c r="H100" s="168"/>
      <c r="I100" s="205"/>
      <c r="J100" s="224" t="s">
        <v>194</v>
      </c>
      <c r="K100" s="225"/>
      <c r="L100" s="487" t="str">
        <f>IF(K101=1,I98,IF(K101=2,I103," "))</f>
        <v xml:space="preserve"> </v>
      </c>
      <c r="M100" s="487"/>
      <c r="R100" s="219">
        <v>113</v>
      </c>
      <c r="S100" s="154" t="str">
        <f>F97</f>
        <v>DRZAZGA Andrzej</v>
      </c>
      <c r="T100" s="154" t="e">
        <f>F99</f>
        <v>#REF!</v>
      </c>
    </row>
    <row r="101" spans="1:25" ht="20.100000000000001" hidden="1" customHeight="1">
      <c r="A101" s="216"/>
      <c r="B101" s="140"/>
      <c r="C101" s="489"/>
      <c r="D101" s="489"/>
      <c r="E101" s="195"/>
      <c r="F101" s="505"/>
      <c r="G101" s="505"/>
      <c r="K101" s="226"/>
      <c r="L101" s="506"/>
      <c r="M101" s="507"/>
      <c r="R101" s="219">
        <v>114</v>
      </c>
      <c r="S101" s="154" t="str">
        <f>F102</f>
        <v>ZYCH Tadeusz</v>
      </c>
      <c r="T101" s="154" t="str">
        <f>F104</f>
        <v>GÓRECZNY Szczepan</v>
      </c>
    </row>
    <row r="102" spans="1:25" ht="20.100000000000001" hidden="1" customHeight="1">
      <c r="D102" s="217" t="s">
        <v>160</v>
      </c>
      <c r="E102" s="152"/>
      <c r="F102" s="491" t="str">
        <f>IF(E33=1,C35,IF(E33=2,C33," "))</f>
        <v>ZYCH Tadeusz</v>
      </c>
      <c r="G102" s="495"/>
      <c r="J102" s="156"/>
      <c r="K102" s="171"/>
      <c r="L102" s="169"/>
      <c r="M102" s="185"/>
      <c r="N102" s="145"/>
      <c r="P102" s="145"/>
      <c r="R102" s="219">
        <v>115</v>
      </c>
      <c r="S102" s="154" t="str">
        <f>F107</f>
        <v>BOGACZ Andrzej</v>
      </c>
      <c r="T102" s="154" t="str">
        <f>F109</f>
        <v>MRZYGŁÓD Tomasz</v>
      </c>
    </row>
    <row r="103" spans="1:25" ht="20.100000000000001" hidden="1" customHeight="1">
      <c r="A103" s="216"/>
      <c r="B103" s="140"/>
      <c r="C103" s="489"/>
      <c r="D103" s="489"/>
      <c r="G103" s="220" t="s">
        <v>195</v>
      </c>
      <c r="H103" s="225"/>
      <c r="I103" s="487" t="str">
        <f>IF(H104=1,F102,IF(H104=2,F104," "))</f>
        <v xml:space="preserve"> </v>
      </c>
      <c r="J103" s="496"/>
      <c r="L103" s="229"/>
      <c r="M103" s="230" t="s">
        <v>196</v>
      </c>
      <c r="N103" s="225"/>
      <c r="O103" s="487" t="str">
        <f>IF(N104=1,L100,IF(N104=2,L105," "))</f>
        <v xml:space="preserve"> </v>
      </c>
      <c r="P103" s="503"/>
      <c r="R103" s="219">
        <v>116</v>
      </c>
      <c r="S103" s="154" t="str">
        <f>F112</f>
        <v>KRUK Wacław</v>
      </c>
      <c r="T103" s="154" t="str">
        <f>F114</f>
        <v>SUDOŁ Andrzej</v>
      </c>
    </row>
    <row r="104" spans="1:25" ht="20.100000000000001" hidden="1" customHeight="1">
      <c r="D104" s="221">
        <v>5</v>
      </c>
      <c r="E104" s="166"/>
      <c r="F104" s="487" t="str">
        <f>IF(H43=1,F46,IF(H43=2,F42," "))</f>
        <v>GÓRECZNY Szczepan</v>
      </c>
      <c r="G104" s="496"/>
      <c r="H104" s="173"/>
      <c r="I104" s="504"/>
      <c r="J104" s="504"/>
      <c r="K104" s="171"/>
      <c r="L104" s="169"/>
      <c r="M104" s="185"/>
      <c r="N104" s="196"/>
      <c r="O104" s="174"/>
      <c r="P104" s="199"/>
      <c r="R104" s="219">
        <v>117</v>
      </c>
      <c r="S104" s="154" t="str">
        <f>F117</f>
        <v>DYL Dawid</v>
      </c>
      <c r="T104" s="154" t="str">
        <f>F119</f>
        <v>BIAŁEK Adam</v>
      </c>
      <c r="W104" s="97"/>
      <c r="X104" s="97"/>
      <c r="Y104" s="97"/>
    </row>
    <row r="105" spans="1:25" s="124" customFormat="1" ht="20.100000000000001" hidden="1" customHeight="1">
      <c r="A105" s="127"/>
      <c r="B105" s="128"/>
      <c r="C105" s="128"/>
      <c r="D105" s="129"/>
      <c r="E105" s="130"/>
      <c r="F105" s="128"/>
      <c r="G105" s="127"/>
      <c r="H105" s="130"/>
      <c r="I105" s="128"/>
      <c r="J105" s="221" t="s">
        <v>147</v>
      </c>
      <c r="K105" s="166"/>
      <c r="L105" s="487" t="str">
        <f>IF(K15=1,I20,IF(K15=2,I12," "))</f>
        <v>SZUMILAS Władysław</v>
      </c>
      <c r="M105" s="496"/>
      <c r="N105" s="147"/>
      <c r="O105" s="233"/>
      <c r="P105" s="233"/>
      <c r="R105" s="219">
        <v>118</v>
      </c>
      <c r="S105" s="154" t="str">
        <f>F122</f>
        <v>WALEC Mieczysław</v>
      </c>
      <c r="T105" s="154" t="str">
        <f>F124</f>
        <v>CZECH Artur</v>
      </c>
      <c r="W105" s="69"/>
      <c r="X105" s="71"/>
      <c r="Y105" s="71"/>
    </row>
    <row r="106" spans="1:25" ht="20.100000000000001" hidden="1" customHeight="1">
      <c r="A106" s="216" t="s">
        <v>197</v>
      </c>
      <c r="B106" s="140"/>
      <c r="C106" s="489" t="str">
        <f>IF(E41=1,C43,IF(E41=2,F42," "))</f>
        <v xml:space="preserve"> </v>
      </c>
      <c r="D106" s="489"/>
      <c r="E106" s="195"/>
      <c r="F106" s="505"/>
      <c r="G106" s="505"/>
      <c r="R106" s="69"/>
      <c r="S106" s="71"/>
      <c r="T106" s="71"/>
      <c r="W106" s="69"/>
      <c r="X106" s="71"/>
      <c r="Y106" s="71"/>
    </row>
    <row r="107" spans="1:25" ht="20.100000000000001" hidden="1" customHeight="1">
      <c r="D107" s="217" t="s">
        <v>166</v>
      </c>
      <c r="E107" s="152"/>
      <c r="F107" s="491" t="str">
        <f>IF(E47=1,C47,IF(E47=2,C45," "))</f>
        <v>BOGACZ Andrzej</v>
      </c>
      <c r="G107" s="495"/>
      <c r="H107" s="157"/>
      <c r="I107" s="493"/>
      <c r="J107" s="493"/>
      <c r="N107" s="235"/>
      <c r="P107" s="145"/>
    </row>
    <row r="108" spans="1:25" ht="20.100000000000001" hidden="1" customHeight="1">
      <c r="A108" s="216"/>
      <c r="B108" s="140"/>
      <c r="C108" s="489"/>
      <c r="D108" s="489"/>
      <c r="G108" s="220" t="s">
        <v>198</v>
      </c>
      <c r="H108" s="152"/>
      <c r="I108" s="491" t="str">
        <f>IF(H107=1,F107,IF(H107=2,F109," "))</f>
        <v xml:space="preserve"> </v>
      </c>
      <c r="J108" s="495"/>
      <c r="N108" s="137"/>
      <c r="O108" s="127"/>
      <c r="P108" s="124"/>
      <c r="R108" s="12" t="s">
        <v>11</v>
      </c>
      <c r="S108" s="12" t="s">
        <v>14</v>
      </c>
      <c r="T108" s="12" t="s">
        <v>15</v>
      </c>
    </row>
    <row r="109" spans="1:25" ht="20.100000000000001" hidden="1" customHeight="1">
      <c r="D109" s="221">
        <v>4</v>
      </c>
      <c r="E109" s="166"/>
      <c r="F109" s="487" t="str">
        <f>IF(H37=1,F38,IF(H37=2,F34," "))</f>
        <v>MRZYGŁÓD Tomasz</v>
      </c>
      <c r="G109" s="496"/>
      <c r="J109" s="156"/>
      <c r="R109" s="219">
        <v>121</v>
      </c>
      <c r="S109" s="154" t="str">
        <f>I88</f>
        <v xml:space="preserve"> </v>
      </c>
      <c r="T109" s="154" t="str">
        <f>I93</f>
        <v xml:space="preserve"> </v>
      </c>
      <c r="W109" s="97"/>
      <c r="X109" s="97"/>
      <c r="Y109" s="97"/>
    </row>
    <row r="110" spans="1:25" ht="20.100000000000001" hidden="1" customHeight="1">
      <c r="G110" s="223"/>
      <c r="H110" s="168"/>
      <c r="I110" s="205"/>
      <c r="J110" s="224" t="s">
        <v>199</v>
      </c>
      <c r="K110" s="225"/>
      <c r="L110" s="487" t="str">
        <f>IF(K111=1,I108,IF(K111=2,I113," "))</f>
        <v xml:space="preserve"> </v>
      </c>
      <c r="M110" s="487"/>
      <c r="R110" s="219">
        <v>122</v>
      </c>
      <c r="S110" s="154" t="str">
        <f>I98</f>
        <v xml:space="preserve"> </v>
      </c>
      <c r="T110" s="154" t="str">
        <f>I103</f>
        <v xml:space="preserve"> </v>
      </c>
      <c r="W110" s="69"/>
      <c r="X110" s="71"/>
      <c r="Y110" s="71"/>
    </row>
    <row r="111" spans="1:25" ht="20.100000000000001" hidden="1" customHeight="1">
      <c r="A111" s="216" t="s">
        <v>200</v>
      </c>
      <c r="B111" s="140"/>
      <c r="C111" s="489"/>
      <c r="D111" s="489"/>
      <c r="E111" s="195"/>
      <c r="F111" s="505"/>
      <c r="G111" s="505"/>
      <c r="K111" s="226"/>
      <c r="L111" s="506"/>
      <c r="M111" s="507"/>
      <c r="R111" s="219">
        <v>123</v>
      </c>
      <c r="S111" s="154" t="str">
        <f>I108</f>
        <v xml:space="preserve"> </v>
      </c>
      <c r="T111" s="154" t="str">
        <f>I113</f>
        <v xml:space="preserve"> </v>
      </c>
      <c r="W111" s="69"/>
      <c r="X111" s="71"/>
      <c r="Y111" s="71"/>
    </row>
    <row r="112" spans="1:25" ht="20.100000000000001" hidden="1" customHeight="1">
      <c r="D112" s="217" t="s">
        <v>171</v>
      </c>
      <c r="E112" s="152"/>
      <c r="F112" s="491" t="str">
        <f>IF(E49=1,C51,IF(E49=2,C49," "))</f>
        <v>KRUK Wacław</v>
      </c>
      <c r="G112" s="495"/>
      <c r="J112" s="156"/>
      <c r="K112" s="171"/>
      <c r="L112" s="169"/>
      <c r="M112" s="185"/>
      <c r="N112" s="145"/>
      <c r="P112" s="145"/>
      <c r="R112" s="219">
        <v>124</v>
      </c>
      <c r="S112" s="154" t="str">
        <f>I118</f>
        <v xml:space="preserve"> </v>
      </c>
      <c r="T112" s="154" t="str">
        <f>I123</f>
        <v xml:space="preserve"> </v>
      </c>
    </row>
    <row r="113" spans="1:25" ht="20.100000000000001" hidden="1" customHeight="1">
      <c r="A113" s="216" t="s">
        <v>201</v>
      </c>
      <c r="B113" s="140"/>
      <c r="C113" s="489" t="str">
        <f>IF(E55=1,F54,IF(E55=2,C53," "))</f>
        <v xml:space="preserve"> </v>
      </c>
      <c r="D113" s="489"/>
      <c r="G113" s="220" t="s">
        <v>202</v>
      </c>
      <c r="H113" s="225"/>
      <c r="I113" s="487" t="str">
        <f>IF(H114=1,F112,IF(H114=2,F114," "))</f>
        <v xml:space="preserve"> </v>
      </c>
      <c r="J113" s="496"/>
      <c r="L113" s="229"/>
      <c r="M113" s="230" t="s">
        <v>203</v>
      </c>
      <c r="N113" s="225"/>
      <c r="O113" s="487" t="str">
        <f>IF(N114=1,L110,IF(N114=2,L115," "))</f>
        <v xml:space="preserve"> </v>
      </c>
      <c r="P113" s="503"/>
    </row>
    <row r="114" spans="1:25" ht="20.100000000000001" hidden="1" customHeight="1">
      <c r="D114" s="221">
        <v>3</v>
      </c>
      <c r="E114" s="166"/>
      <c r="F114" s="487" t="str">
        <f>IF(H27=1,F30,IF(H27=2,F26," "))</f>
        <v>SUDOŁ Andrzej</v>
      </c>
      <c r="G114" s="496"/>
      <c r="H114" s="173"/>
      <c r="I114" s="504"/>
      <c r="J114" s="504"/>
      <c r="K114" s="171"/>
      <c r="L114" s="169"/>
      <c r="M114" s="185"/>
      <c r="N114" s="196"/>
      <c r="O114" s="174"/>
      <c r="P114" s="199"/>
      <c r="W114" s="97"/>
      <c r="X114" s="97"/>
      <c r="Y114" s="97"/>
    </row>
    <row r="115" spans="1:25" ht="20.100000000000001" hidden="1" customHeight="1">
      <c r="G115" s="232"/>
      <c r="J115" s="221" t="s">
        <v>179</v>
      </c>
      <c r="K115" s="166"/>
      <c r="L115" s="487" t="str">
        <f>IF(K65=1,I68,IF(K65=2,I60," "))</f>
        <v>URBAŃSKI Artur</v>
      </c>
      <c r="M115" s="496"/>
      <c r="O115" s="233"/>
      <c r="P115" s="233"/>
      <c r="R115" s="12" t="s">
        <v>11</v>
      </c>
      <c r="S115" s="12" t="s">
        <v>14</v>
      </c>
      <c r="T115" s="12" t="s">
        <v>15</v>
      </c>
      <c r="W115" s="69"/>
      <c r="X115" s="71"/>
      <c r="Y115" s="71"/>
    </row>
    <row r="116" spans="1:25" ht="20.100000000000001" hidden="1" customHeight="1">
      <c r="A116" s="216" t="s">
        <v>204</v>
      </c>
      <c r="B116" s="140"/>
      <c r="C116" s="489" t="str">
        <f>IF(E57=1,C59,IF(E57=2,F58," "))</f>
        <v xml:space="preserve"> </v>
      </c>
      <c r="D116" s="489"/>
      <c r="E116" s="195"/>
      <c r="F116" s="505"/>
      <c r="G116" s="505"/>
      <c r="L116" s="229"/>
      <c r="M116" s="233"/>
      <c r="R116" s="219">
        <v>131</v>
      </c>
      <c r="S116" s="154" t="str">
        <f>L90</f>
        <v xml:space="preserve"> </v>
      </c>
      <c r="T116" s="154" t="str">
        <f>L95</f>
        <v>WODKA Stanisław</v>
      </c>
    </row>
    <row r="117" spans="1:25" ht="20.100000000000001" hidden="1" customHeight="1">
      <c r="D117" s="217" t="s">
        <v>177</v>
      </c>
      <c r="E117" s="152"/>
      <c r="F117" s="491" t="str">
        <f>IF(E63=1,C63,IF(E63=2,C61," "))</f>
        <v>DYL Dawid</v>
      </c>
      <c r="G117" s="495"/>
      <c r="H117" s="157"/>
      <c r="I117" s="493"/>
      <c r="J117" s="493"/>
      <c r="K117" s="171"/>
      <c r="L117" s="169"/>
      <c r="M117" s="169"/>
      <c r="R117" s="219">
        <v>132</v>
      </c>
      <c r="S117" s="154" t="str">
        <f>L100</f>
        <v xml:space="preserve"> </v>
      </c>
      <c r="T117" s="154" t="str">
        <f>L105</f>
        <v>SZUMILAS Władysław</v>
      </c>
    </row>
    <row r="118" spans="1:25" ht="20.100000000000001" hidden="1" customHeight="1">
      <c r="A118" s="216"/>
      <c r="B118" s="140"/>
      <c r="C118" s="489"/>
      <c r="D118" s="489"/>
      <c r="G118" s="220" t="s">
        <v>205</v>
      </c>
      <c r="H118" s="152"/>
      <c r="I118" s="491" t="str">
        <f>IF(H117=1,F117,IF(H117=2,F119," "))</f>
        <v xml:space="preserve"> </v>
      </c>
      <c r="J118" s="495"/>
      <c r="L118" s="233"/>
      <c r="M118" s="233"/>
      <c r="R118" s="219">
        <v>133</v>
      </c>
      <c r="S118" s="154" t="str">
        <f>L110</f>
        <v xml:space="preserve"> </v>
      </c>
      <c r="T118" s="154" t="str">
        <f>L115</f>
        <v>URBAŃSKI Artur</v>
      </c>
      <c r="W118" s="97"/>
      <c r="X118" s="97"/>
      <c r="Y118" s="97"/>
    </row>
    <row r="119" spans="1:25" ht="20.100000000000001" hidden="1" customHeight="1">
      <c r="D119" s="221">
        <v>2</v>
      </c>
      <c r="E119" s="166"/>
      <c r="F119" s="487" t="str">
        <f>IF(H21=1,F22,IF(H21=2,F18," "))</f>
        <v>BIAŁEK Adam</v>
      </c>
      <c r="G119" s="496"/>
      <c r="J119" s="156"/>
      <c r="N119" s="171"/>
      <c r="O119" s="233"/>
      <c r="P119" s="169"/>
      <c r="R119" s="219">
        <v>134</v>
      </c>
      <c r="S119" s="154" t="str">
        <f>L120</f>
        <v xml:space="preserve"> </v>
      </c>
      <c r="T119" s="154" t="str">
        <f>L125</f>
        <v>STOSZKO Artur</v>
      </c>
      <c r="W119" s="69"/>
      <c r="X119" s="71"/>
      <c r="Y119" s="71"/>
    </row>
    <row r="120" spans="1:25" ht="20.100000000000001" hidden="1" customHeight="1">
      <c r="G120" s="234"/>
      <c r="H120" s="168"/>
      <c r="I120" s="205"/>
      <c r="J120" s="224" t="s">
        <v>206</v>
      </c>
      <c r="K120" s="225"/>
      <c r="L120" s="487" t="str">
        <f>IF(K121=1,I118,IF(K121=2,I123," "))</f>
        <v xml:space="preserve"> </v>
      </c>
      <c r="M120" s="487"/>
    </row>
    <row r="121" spans="1:25" ht="20.100000000000001" hidden="1" customHeight="1">
      <c r="A121" s="216" t="s">
        <v>207</v>
      </c>
      <c r="B121" s="140"/>
      <c r="C121" s="489"/>
      <c r="D121" s="489"/>
      <c r="E121" s="195"/>
      <c r="F121" s="505"/>
      <c r="G121" s="505"/>
      <c r="K121" s="226"/>
      <c r="L121" s="506"/>
      <c r="M121" s="507"/>
    </row>
    <row r="122" spans="1:25" ht="20.100000000000001" hidden="1" customHeight="1">
      <c r="D122" s="217" t="s">
        <v>182</v>
      </c>
      <c r="E122" s="152"/>
      <c r="F122" s="491" t="str">
        <f>IF(E65=1,C67,IF(E65=2,C65," "))</f>
        <v>WALEC Mieczysław</v>
      </c>
      <c r="G122" s="495"/>
      <c r="J122" s="156"/>
      <c r="K122" s="171"/>
      <c r="L122" s="169"/>
      <c r="M122" s="185"/>
      <c r="N122" s="145"/>
      <c r="P122" s="145"/>
    </row>
    <row r="123" spans="1:25" ht="20.100000000000001" hidden="1" customHeight="1">
      <c r="A123" s="216" t="s">
        <v>208</v>
      </c>
      <c r="B123" s="140"/>
      <c r="C123" s="489" t="str">
        <f>IF(E71=1,F70,IF(E71=2,C69," "))</f>
        <v xml:space="preserve"> </v>
      </c>
      <c r="D123" s="489"/>
      <c r="G123" s="220" t="s">
        <v>209</v>
      </c>
      <c r="H123" s="225"/>
      <c r="I123" s="487" t="str">
        <f>IF(H124=1,F122,IF(H124=2,F124," "))</f>
        <v xml:space="preserve"> </v>
      </c>
      <c r="J123" s="496"/>
      <c r="L123" s="229"/>
      <c r="M123" s="230" t="s">
        <v>210</v>
      </c>
      <c r="N123" s="225"/>
      <c r="O123" s="487" t="str">
        <f>IF(N124=1,L120,IF(N124=2,L125," "))</f>
        <v xml:space="preserve"> </v>
      </c>
      <c r="P123" s="503"/>
    </row>
    <row r="124" spans="1:25" ht="20.100000000000001" hidden="1" customHeight="1">
      <c r="D124" s="221">
        <v>1</v>
      </c>
      <c r="E124" s="166"/>
      <c r="F124" s="487" t="str">
        <f>IF(H11=1,F14,IF(H11=2,F10," "))</f>
        <v>CZECH Artur</v>
      </c>
      <c r="G124" s="496"/>
      <c r="H124" s="173"/>
      <c r="I124" s="504"/>
      <c r="J124" s="504"/>
      <c r="K124" s="171"/>
      <c r="L124" s="169"/>
      <c r="M124" s="185"/>
      <c r="N124" s="196"/>
      <c r="O124" s="174"/>
      <c r="P124" s="199"/>
    </row>
    <row r="125" spans="1:25" s="124" customFormat="1" ht="20.100000000000001" hidden="1" customHeight="1">
      <c r="A125" s="127"/>
      <c r="B125" s="128"/>
      <c r="C125" s="128"/>
      <c r="D125" s="129"/>
      <c r="E125" s="130"/>
      <c r="F125" s="128"/>
      <c r="G125" s="127"/>
      <c r="H125" s="130"/>
      <c r="I125" s="128"/>
      <c r="J125" s="221" t="s">
        <v>169</v>
      </c>
      <c r="K125" s="166"/>
      <c r="L125" s="487" t="str">
        <f>IF(K47=1,I52,IF(K47=2,I44," "))</f>
        <v>STOSZKO Artur</v>
      </c>
      <c r="M125" s="496"/>
      <c r="N125" s="147"/>
      <c r="O125" s="233"/>
      <c r="P125" s="233"/>
    </row>
    <row r="126" spans="1:25" s="124" customFormat="1" ht="20.100000000000001" hidden="1" customHeight="1">
      <c r="A126" s="127"/>
      <c r="B126" s="128"/>
      <c r="C126" s="128"/>
      <c r="D126" s="129"/>
      <c r="E126" s="130"/>
      <c r="F126" s="128"/>
      <c r="G126" s="127"/>
      <c r="H126" s="130"/>
      <c r="I126" s="128"/>
      <c r="J126" s="216"/>
      <c r="K126" s="171"/>
      <c r="L126" s="169"/>
      <c r="M126" s="169"/>
      <c r="N126" s="130"/>
      <c r="O126" s="128"/>
      <c r="P126" s="128"/>
    </row>
    <row r="127" spans="1:25" s="124" customFormat="1" ht="20.100000000000001" hidden="1" customHeight="1">
      <c r="A127" s="127"/>
      <c r="B127" s="128"/>
      <c r="C127" s="128"/>
      <c r="D127" s="129"/>
      <c r="E127" s="130"/>
      <c r="F127" s="128"/>
      <c r="G127" s="127"/>
      <c r="H127" s="130"/>
      <c r="I127" s="128"/>
      <c r="J127" s="216"/>
      <c r="K127" s="171"/>
      <c r="L127" s="169"/>
      <c r="M127" s="169"/>
      <c r="N127" s="130"/>
      <c r="O127" s="128"/>
      <c r="P127" s="128"/>
    </row>
    <row r="128" spans="1:25" hidden="1"/>
    <row r="129" spans="2:20" hidden="1">
      <c r="B129" s="498" t="s">
        <v>211</v>
      </c>
      <c r="C129" s="498"/>
      <c r="D129" s="498"/>
      <c r="E129" s="498" t="s">
        <v>212</v>
      </c>
      <c r="F129" s="498"/>
      <c r="G129" s="498"/>
      <c r="H129" s="498" t="s">
        <v>213</v>
      </c>
      <c r="I129" s="498"/>
      <c r="J129" s="498"/>
      <c r="K129" s="498" t="s">
        <v>214</v>
      </c>
      <c r="L129" s="498"/>
      <c r="M129" s="498"/>
      <c r="N129" s="498" t="s">
        <v>215</v>
      </c>
      <c r="O129" s="498"/>
      <c r="P129" s="498"/>
    </row>
    <row r="130" spans="2:20" hidden="1">
      <c r="B130" s="195"/>
      <c r="C130" s="142"/>
      <c r="D130" s="142"/>
      <c r="E130" s="147"/>
      <c r="G130" s="148"/>
      <c r="H130" s="147"/>
      <c r="J130" s="148"/>
      <c r="K130" s="145"/>
      <c r="M130" s="145"/>
    </row>
    <row r="131" spans="2:20" hidden="1">
      <c r="B131" s="236"/>
      <c r="C131" s="218" t="str">
        <f>IF(N94=1,L90,IF(N94=2,L95," "))</f>
        <v xml:space="preserve"> </v>
      </c>
      <c r="D131" s="237"/>
      <c r="E131" s="147"/>
      <c r="G131" s="148"/>
      <c r="H131" s="147"/>
      <c r="J131" s="148"/>
      <c r="K131" s="145"/>
      <c r="M131" s="145"/>
      <c r="R131" s="12" t="s">
        <v>11</v>
      </c>
      <c r="S131" s="12" t="s">
        <v>14</v>
      </c>
      <c r="T131" s="12" t="s">
        <v>15</v>
      </c>
    </row>
    <row r="132" spans="2:20" hidden="1">
      <c r="B132" s="144"/>
      <c r="D132" s="230" t="s">
        <v>216</v>
      </c>
      <c r="E132" s="238"/>
      <c r="F132" s="239" t="str">
        <f>IF(E133=1,C131,IF(E133=2,C133," "))</f>
        <v xml:space="preserve"> </v>
      </c>
      <c r="G132" s="240"/>
      <c r="H132" s="147"/>
      <c r="J132" s="148"/>
      <c r="K132" s="145"/>
      <c r="M132" s="145"/>
      <c r="R132" s="219">
        <v>141</v>
      </c>
      <c r="S132" s="154" t="str">
        <f>C131</f>
        <v xml:space="preserve"> </v>
      </c>
      <c r="T132" s="154" t="str">
        <f>C133</f>
        <v xml:space="preserve"> </v>
      </c>
    </row>
    <row r="133" spans="2:20" hidden="1">
      <c r="B133" s="241"/>
      <c r="C133" s="239" t="str">
        <f>IF(N104=1,L100,IF(N104=2,L105," "))</f>
        <v xml:space="preserve"> </v>
      </c>
      <c r="D133" s="242"/>
      <c r="E133" s="226"/>
      <c r="F133" s="227"/>
      <c r="G133" s="228"/>
      <c r="H133" s="147"/>
      <c r="J133" s="148"/>
      <c r="K133" s="145"/>
      <c r="M133" s="145"/>
      <c r="R133" s="219">
        <v>142</v>
      </c>
      <c r="S133" s="154" t="str">
        <f>C137</f>
        <v xml:space="preserve"> </v>
      </c>
      <c r="T133" s="154" t="str">
        <f>C139</f>
        <v xml:space="preserve"> </v>
      </c>
    </row>
    <row r="134" spans="2:20" hidden="1">
      <c r="B134" s="145"/>
      <c r="D134" s="145"/>
      <c r="E134" s="171"/>
      <c r="F134" s="169"/>
      <c r="G134" s="230" t="s">
        <v>217</v>
      </c>
      <c r="H134" s="238"/>
      <c r="I134" s="239" t="str">
        <f>IF(H135=1,F132,IF(H135=2,F135," "))</f>
        <v xml:space="preserve"> </v>
      </c>
      <c r="J134" s="243"/>
      <c r="K134" s="145"/>
      <c r="M134" s="145"/>
    </row>
    <row r="135" spans="2:20" hidden="1">
      <c r="B135" s="144"/>
      <c r="C135" s="193"/>
      <c r="D135" s="221" t="s">
        <v>174</v>
      </c>
      <c r="E135" s="241"/>
      <c r="F135" s="239" t="str">
        <f>IF(N57=1,L64,IF(N57=2,L48," "))</f>
        <v>TETLA Tomasz</v>
      </c>
      <c r="G135" s="242"/>
      <c r="H135" s="196"/>
      <c r="I135" s="174"/>
      <c r="J135" s="197"/>
      <c r="K135" s="145"/>
      <c r="M135" s="145"/>
    </row>
    <row r="136" spans="2:20" hidden="1">
      <c r="B136" s="161"/>
      <c r="D136" s="145"/>
      <c r="E136" s="145"/>
      <c r="G136" s="145"/>
      <c r="H136" s="147"/>
      <c r="I136" s="233"/>
      <c r="J136" s="244"/>
      <c r="K136" s="145"/>
      <c r="M136" s="145"/>
      <c r="R136" s="12" t="s">
        <v>11</v>
      </c>
      <c r="S136" s="12" t="s">
        <v>14</v>
      </c>
      <c r="T136" s="12" t="s">
        <v>15</v>
      </c>
    </row>
    <row r="137" spans="2:20" hidden="1">
      <c r="B137" s="236"/>
      <c r="C137" s="218" t="str">
        <f>IF(N114=1,L110,IF(N114=2,L115," "))</f>
        <v xml:space="preserve"> </v>
      </c>
      <c r="D137" s="237"/>
      <c r="E137" s="145"/>
      <c r="G137" s="145"/>
      <c r="H137" s="147"/>
      <c r="I137" s="233"/>
      <c r="J137" s="244"/>
      <c r="K137" s="238"/>
      <c r="L137" s="486" t="str">
        <f>IF(K138=1,I134,IF(K138=2,I140," "))</f>
        <v xml:space="preserve"> </v>
      </c>
      <c r="M137" s="486"/>
      <c r="R137" s="219">
        <v>151</v>
      </c>
      <c r="S137" s="154" t="str">
        <f>F132</f>
        <v xml:space="preserve"> </v>
      </c>
      <c r="T137" s="154" t="str">
        <f>F135</f>
        <v>TETLA Tomasz</v>
      </c>
    </row>
    <row r="138" spans="2:20" hidden="1">
      <c r="B138" s="145"/>
      <c r="D138" s="230" t="s">
        <v>218</v>
      </c>
      <c r="E138" s="238"/>
      <c r="F138" s="239" t="str">
        <f>IF(E139=1,C137,IF(E139=2,C139," "))</f>
        <v xml:space="preserve"> </v>
      </c>
      <c r="G138" s="240"/>
      <c r="H138" s="147"/>
      <c r="J138" s="182"/>
      <c r="K138" s="196"/>
      <c r="L138" s="231"/>
      <c r="M138" s="197"/>
      <c r="N138" s="145"/>
      <c r="P138" s="145"/>
      <c r="R138" s="219">
        <v>152</v>
      </c>
      <c r="S138" s="154" t="str">
        <f>F138</f>
        <v xml:space="preserve"> </v>
      </c>
      <c r="T138" s="154" t="str">
        <f>F141</f>
        <v>PYTEL Adam</v>
      </c>
    </row>
    <row r="139" spans="2:20" hidden="1">
      <c r="B139" s="241"/>
      <c r="C139" s="239" t="str">
        <f>IF(N124=1,L120,IF(N124=2,L125," "))</f>
        <v xml:space="preserve"> </v>
      </c>
      <c r="D139" s="242"/>
      <c r="E139" s="226"/>
      <c r="F139" s="227"/>
      <c r="G139" s="228"/>
      <c r="H139" s="145"/>
      <c r="J139" s="245"/>
      <c r="K139" s="145"/>
      <c r="M139" s="245"/>
      <c r="N139" s="145"/>
      <c r="P139" s="145"/>
    </row>
    <row r="140" spans="2:20" hidden="1">
      <c r="B140" s="168"/>
      <c r="C140" s="205"/>
      <c r="D140" s="205"/>
      <c r="E140" s="145"/>
      <c r="G140" s="206" t="s">
        <v>219</v>
      </c>
      <c r="H140" s="238"/>
      <c r="I140" s="239" t="str">
        <f>IF(H141=1,F138,IF(H141=2,F141," "))</f>
        <v xml:space="preserve"> </v>
      </c>
      <c r="J140" s="242"/>
      <c r="K140" s="145"/>
      <c r="M140" s="245"/>
      <c r="N140" s="238"/>
      <c r="O140" s="486" t="str">
        <f>IF(N141=1,L137,IF(N141=2,L142," "))</f>
        <v xml:space="preserve"> </v>
      </c>
      <c r="P140" s="486"/>
    </row>
    <row r="141" spans="2:20" hidden="1">
      <c r="B141" s="145"/>
      <c r="D141" s="221" t="s">
        <v>151</v>
      </c>
      <c r="E141" s="241"/>
      <c r="F141" s="239" t="str">
        <f>IF(N25=1,L32,IF(N25=2,L16," "))</f>
        <v>PYTEL Adam</v>
      </c>
      <c r="G141" s="242"/>
      <c r="H141" s="196"/>
      <c r="I141" s="174"/>
      <c r="J141" s="199"/>
      <c r="K141" s="145"/>
      <c r="M141" s="245"/>
      <c r="N141" s="196"/>
      <c r="O141" s="231"/>
      <c r="P141" s="246"/>
      <c r="R141" s="12" t="s">
        <v>220</v>
      </c>
      <c r="S141" s="12" t="s">
        <v>14</v>
      </c>
      <c r="T141" s="12" t="s">
        <v>15</v>
      </c>
    </row>
    <row r="142" spans="2:20" hidden="1">
      <c r="B142" s="144"/>
      <c r="C142" s="193"/>
      <c r="D142" s="193"/>
      <c r="E142" s="147"/>
      <c r="F142" s="229"/>
      <c r="G142" s="247"/>
      <c r="H142" s="145"/>
      <c r="J142" s="221" t="s">
        <v>163</v>
      </c>
      <c r="K142" s="241"/>
      <c r="L142" s="239" t="str">
        <f>IF(N41=2,O24,IF(N41=1,O56," "))</f>
        <v>JEŻ Grzegorz</v>
      </c>
      <c r="M142" s="242"/>
      <c r="R142" s="219">
        <v>161</v>
      </c>
      <c r="S142" s="154" t="str">
        <f>I134</f>
        <v xml:space="preserve"> </v>
      </c>
      <c r="T142" s="154" t="str">
        <f>I140</f>
        <v xml:space="preserve"> </v>
      </c>
    </row>
    <row r="143" spans="2:20" hidden="1">
      <c r="B143" s="145"/>
      <c r="D143" s="145"/>
      <c r="E143" s="145"/>
      <c r="G143" s="145"/>
      <c r="H143" s="147"/>
      <c r="I143" s="233"/>
      <c r="J143" s="233"/>
      <c r="K143" s="145"/>
      <c r="M143" s="145"/>
    </row>
    <row r="144" spans="2:20" hidden="1">
      <c r="B144" s="145"/>
      <c r="D144" s="145"/>
      <c r="E144" s="145"/>
      <c r="G144" s="145"/>
      <c r="H144" s="147"/>
      <c r="I144" s="233"/>
      <c r="J144" s="233"/>
      <c r="K144" s="145"/>
      <c r="M144" s="145"/>
    </row>
    <row r="145" spans="1:20" hidden="1">
      <c r="B145" s="145"/>
      <c r="D145" s="145"/>
      <c r="E145" s="145"/>
      <c r="G145" s="145"/>
      <c r="H145" s="147"/>
      <c r="I145" s="233"/>
      <c r="J145" s="233"/>
      <c r="K145" s="145"/>
      <c r="M145" s="145"/>
      <c r="R145" s="12" t="s">
        <v>221</v>
      </c>
      <c r="S145" s="12" t="s">
        <v>14</v>
      </c>
      <c r="T145" s="12" t="s">
        <v>15</v>
      </c>
    </row>
    <row r="146" spans="1:20" hidden="1">
      <c r="A146" s="125"/>
      <c r="B146" s="498" t="s">
        <v>222</v>
      </c>
      <c r="C146" s="498"/>
      <c r="D146" s="498"/>
      <c r="E146" s="498" t="s">
        <v>223</v>
      </c>
      <c r="F146" s="498"/>
      <c r="G146" s="498"/>
      <c r="H146" s="201"/>
      <c r="I146" s="201"/>
      <c r="J146" s="125"/>
      <c r="K146" s="498" t="s">
        <v>224</v>
      </c>
      <c r="L146" s="498"/>
      <c r="M146" s="498"/>
      <c r="N146" s="498" t="s">
        <v>225</v>
      </c>
      <c r="O146" s="498"/>
      <c r="P146" s="498"/>
      <c r="R146" s="219">
        <v>171</v>
      </c>
      <c r="S146" s="154" t="str">
        <f>L137</f>
        <v xml:space="preserve"> </v>
      </c>
      <c r="T146" s="154" t="str">
        <f>L142</f>
        <v>JEŻ Grzegorz</v>
      </c>
    </row>
    <row r="147" spans="1:20" ht="21" hidden="1">
      <c r="A147" s="127"/>
      <c r="B147" s="248"/>
      <c r="C147" s="248"/>
      <c r="D147" s="249"/>
      <c r="E147" s="130"/>
      <c r="F147" s="214"/>
      <c r="G147" s="215"/>
      <c r="H147" s="130"/>
      <c r="I147" s="128"/>
      <c r="J147" s="127"/>
      <c r="K147" s="248"/>
      <c r="L147" s="248"/>
      <c r="M147" s="249"/>
      <c r="N147" s="130"/>
      <c r="O147" s="214"/>
      <c r="P147" s="215"/>
    </row>
    <row r="148" spans="1:20" hidden="1">
      <c r="A148" s="217" t="s">
        <v>216</v>
      </c>
      <c r="B148" s="164"/>
      <c r="C148" s="491" t="str">
        <f>IF(E133=2,C131,IF(E133=1,C133," "))</f>
        <v xml:space="preserve"> </v>
      </c>
      <c r="D148" s="492"/>
      <c r="F148" s="502"/>
      <c r="G148" s="502"/>
      <c r="J148" s="217" t="s">
        <v>217</v>
      </c>
      <c r="K148" s="164"/>
      <c r="L148" s="491" t="str">
        <f>IF(H135=2,F132,IF(H135=1,F135," "))</f>
        <v xml:space="preserve"> </v>
      </c>
      <c r="M148" s="492"/>
      <c r="N148" s="144"/>
      <c r="O148" s="502"/>
      <c r="P148" s="502"/>
    </row>
    <row r="149" spans="1:20" hidden="1">
      <c r="D149" s="250"/>
      <c r="E149" s="225"/>
      <c r="F149" s="486" t="str">
        <f>IF(E150=1,C148,IF(E150=2,C150," "))</f>
        <v xml:space="preserve"> </v>
      </c>
      <c r="G149" s="486"/>
      <c r="I149" s="251"/>
      <c r="J149" s="139"/>
      <c r="K149" s="149"/>
      <c r="M149" s="250"/>
      <c r="N149" s="225"/>
      <c r="O149" s="486" t="str">
        <f>IF(N150=1,L148,IF(N150=2,L150," "))</f>
        <v xml:space="preserve"> </v>
      </c>
      <c r="P149" s="486"/>
      <c r="R149" s="12" t="s">
        <v>226</v>
      </c>
      <c r="S149" s="12" t="s">
        <v>14</v>
      </c>
      <c r="T149" s="12" t="s">
        <v>15</v>
      </c>
    </row>
    <row r="150" spans="1:20" hidden="1">
      <c r="A150" s="217" t="s">
        <v>218</v>
      </c>
      <c r="B150" s="172"/>
      <c r="C150" s="487" t="str">
        <f>IF(E139=2,C137,IF(E139=1,C139," "))</f>
        <v xml:space="preserve"> </v>
      </c>
      <c r="D150" s="488"/>
      <c r="E150" s="252"/>
      <c r="F150" s="253"/>
      <c r="G150" s="254"/>
      <c r="H150" s="168"/>
      <c r="I150" s="169"/>
      <c r="J150" s="217" t="s">
        <v>219</v>
      </c>
      <c r="K150" s="172"/>
      <c r="L150" s="487" t="str">
        <f>IF(H141=2,F138,IF(H141=1,F141," "))</f>
        <v xml:space="preserve"> </v>
      </c>
      <c r="M150" s="488"/>
      <c r="N150" s="252"/>
      <c r="O150" s="253"/>
      <c r="P150" s="254"/>
      <c r="R150" s="219">
        <v>181</v>
      </c>
      <c r="S150" s="154" t="str">
        <f>C148</f>
        <v xml:space="preserve"> </v>
      </c>
      <c r="T150" s="154" t="str">
        <f>C150</f>
        <v xml:space="preserve"> </v>
      </c>
    </row>
    <row r="151" spans="1:20" hidden="1">
      <c r="D151" s="204"/>
      <c r="E151" s="168"/>
      <c r="F151" s="169"/>
      <c r="G151" s="169"/>
    </row>
    <row r="152" spans="1:20" hidden="1">
      <c r="H152" s="147"/>
      <c r="J152" s="148"/>
      <c r="L152" s="193"/>
      <c r="N152" s="145"/>
      <c r="P152" s="145"/>
    </row>
    <row r="153" spans="1:20" hidden="1">
      <c r="A153" s="209" t="str">
        <f>IF([3]info!C$7="","", CONCATENATE([3]info!B$7," ",[3]info!C$7))</f>
        <v>Obsługa komputerowa: Marek WOREK</v>
      </c>
      <c r="B153" s="124"/>
      <c r="C153" s="210"/>
      <c r="D153" s="210"/>
      <c r="E153" s="211"/>
      <c r="F153" s="211"/>
      <c r="H153" s="147"/>
      <c r="J153" s="148"/>
      <c r="N153" s="145"/>
      <c r="P153" s="212" t="str">
        <f>IF([3]info!C$6="","", CONCATENATE([3]info!B$6," ",[3]info!C$6))</f>
        <v>Sędzia Główny: Jakub KORDYŚ</v>
      </c>
      <c r="R153" s="12" t="s">
        <v>227</v>
      </c>
      <c r="S153" s="12" t="s">
        <v>14</v>
      </c>
      <c r="T153" s="12" t="s">
        <v>15</v>
      </c>
    </row>
    <row r="154" spans="1:20" hidden="1">
      <c r="P154" s="212" t="s">
        <v>228</v>
      </c>
      <c r="R154" s="219">
        <v>191</v>
      </c>
      <c r="S154" s="154" t="str">
        <f>L148</f>
        <v xml:space="preserve"> </v>
      </c>
      <c r="T154" s="154" t="str">
        <f>L150</f>
        <v xml:space="preserve"> </v>
      </c>
    </row>
    <row r="155" spans="1:20" s="124" customFormat="1" ht="43.5" customHeight="1">
      <c r="A155" s="123"/>
      <c r="B155" s="123"/>
      <c r="C155" s="499" t="str">
        <f>C1</f>
        <v>2. Świąteczny Turniej Tenisa Stołowego, Tarnobrzeg 16.12.2023 r.</v>
      </c>
      <c r="D155" s="499"/>
      <c r="E155" s="499"/>
      <c r="F155" s="499"/>
      <c r="G155" s="499"/>
      <c r="H155" s="499"/>
      <c r="I155" s="499"/>
      <c r="J155" s="499"/>
      <c r="K155" s="499"/>
      <c r="L155" s="499"/>
      <c r="M155" s="499"/>
      <c r="N155" s="499"/>
      <c r="O155" s="499"/>
      <c r="P155" s="499"/>
    </row>
    <row r="156" spans="1:20" s="124" customFormat="1" ht="21" customHeight="1">
      <c r="B156" s="125"/>
    </row>
    <row r="157" spans="1:20" s="213" customFormat="1" ht="28.5" customHeight="1">
      <c r="A157" s="500" t="str">
        <f>A3</f>
        <v>gra pojedyncza mężczyzn</v>
      </c>
      <c r="B157" s="500"/>
      <c r="C157" s="500"/>
      <c r="D157" s="500"/>
      <c r="E157" s="500"/>
      <c r="F157" s="500"/>
      <c r="G157" s="500"/>
      <c r="H157" s="500"/>
      <c r="I157" s="500"/>
      <c r="J157" s="500"/>
      <c r="K157" s="500"/>
      <c r="L157" s="500"/>
      <c r="M157" s="500"/>
      <c r="N157" s="500"/>
      <c r="O157" s="500"/>
      <c r="P157" s="500"/>
    </row>
    <row r="158" spans="1:20" s="213" customFormat="1" ht="19.5" customHeight="1">
      <c r="A158" s="501" t="s">
        <v>229</v>
      </c>
      <c r="B158" s="501"/>
      <c r="C158" s="501"/>
      <c r="D158" s="501"/>
      <c r="E158" s="501"/>
      <c r="F158" s="501"/>
      <c r="G158" s="501"/>
      <c r="H158" s="501"/>
      <c r="I158" s="501"/>
      <c r="J158" s="501"/>
      <c r="K158" s="501"/>
      <c r="L158" s="501"/>
      <c r="M158" s="501"/>
      <c r="N158" s="501"/>
      <c r="O158" s="501"/>
      <c r="P158" s="501"/>
    </row>
    <row r="159" spans="1:20" s="124" customFormat="1" ht="20.100000000000001" customHeight="1">
      <c r="A159" s="127"/>
      <c r="B159" s="128"/>
      <c r="C159" s="128"/>
      <c r="D159" s="129"/>
      <c r="E159" s="130"/>
      <c r="F159" s="128"/>
      <c r="G159" s="127"/>
      <c r="H159" s="130"/>
      <c r="I159" s="128"/>
      <c r="J159" s="127"/>
      <c r="K159" s="130"/>
      <c r="L159" s="128"/>
      <c r="M159" s="128"/>
      <c r="N159" s="130"/>
      <c r="O159" s="128"/>
      <c r="P159" s="128"/>
    </row>
    <row r="160" spans="1:20" s="124" customFormat="1" ht="20.100000000000001" customHeight="1">
      <c r="A160" s="125"/>
      <c r="B160" s="498" t="s">
        <v>230</v>
      </c>
      <c r="C160" s="498"/>
      <c r="D160" s="498"/>
      <c r="E160" s="498" t="s">
        <v>231</v>
      </c>
      <c r="F160" s="498"/>
      <c r="G160" s="498"/>
      <c r="H160" s="498"/>
      <c r="I160" s="498"/>
      <c r="J160" s="498"/>
    </row>
    <row r="161" spans="1:20" s="124" customFormat="1" ht="20.100000000000001" customHeight="1">
      <c r="A161" s="127"/>
      <c r="B161" s="248"/>
      <c r="C161" s="248"/>
      <c r="D161" s="249"/>
      <c r="E161" s="130"/>
      <c r="F161" s="214"/>
      <c r="G161" s="215"/>
      <c r="H161" s="168"/>
      <c r="I161" s="169"/>
      <c r="J161" s="169"/>
    </row>
    <row r="162" spans="1:20" ht="20.100000000000001" customHeight="1">
      <c r="A162" s="217" t="s">
        <v>151</v>
      </c>
      <c r="B162" s="164"/>
      <c r="C162" s="491" t="str">
        <f>IF(N25=2,L16,IF(N25=1,L32," "))</f>
        <v>PYTEL Adam</v>
      </c>
      <c r="D162" s="492"/>
      <c r="E162" s="157">
        <v>1</v>
      </c>
      <c r="F162" s="493" t="s">
        <v>232</v>
      </c>
      <c r="G162" s="493"/>
      <c r="I162" s="251"/>
      <c r="J162" s="251"/>
      <c r="K162" s="145"/>
      <c r="M162" s="145"/>
      <c r="N162" s="145"/>
      <c r="P162" s="145"/>
      <c r="R162" s="12" t="s">
        <v>11</v>
      </c>
      <c r="S162" s="12" t="s">
        <v>14</v>
      </c>
      <c r="T162" s="12" t="s">
        <v>15</v>
      </c>
    </row>
    <row r="163" spans="1:20" ht="20.100000000000001" customHeight="1">
      <c r="D163" s="255"/>
      <c r="E163" s="152"/>
      <c r="F163" s="491" t="str">
        <f>IF(E162=1,C162,IF(E162=2,C164," "))</f>
        <v>PYTEL Adam</v>
      </c>
      <c r="G163" s="494"/>
      <c r="J163" s="204"/>
      <c r="K163" s="145"/>
      <c r="M163" s="145"/>
      <c r="N163" s="145"/>
      <c r="P163" s="145"/>
      <c r="R163" s="25">
        <v>201</v>
      </c>
      <c r="S163" s="154" t="str">
        <f>C162</f>
        <v>PYTEL Adam</v>
      </c>
      <c r="T163" s="154" t="str">
        <f>C164</f>
        <v>TETLA Tomasz</v>
      </c>
    </row>
    <row r="164" spans="1:20" ht="20.100000000000001" customHeight="1">
      <c r="A164" s="217" t="s">
        <v>174</v>
      </c>
      <c r="B164" s="172"/>
      <c r="C164" s="487" t="str">
        <f>IF(N57=2,L48,IF(N57=1,L64," "))</f>
        <v>TETLA Tomasz</v>
      </c>
      <c r="D164" s="488"/>
      <c r="E164" s="187"/>
      <c r="G164" s="216"/>
      <c r="K164" s="145"/>
      <c r="M164" s="145"/>
      <c r="N164" s="145"/>
      <c r="P164" s="145"/>
      <c r="R164" s="219"/>
      <c r="S164" s="154"/>
      <c r="T164" s="154"/>
    </row>
    <row r="165" spans="1:20" ht="20.100000000000001" customHeight="1">
      <c r="D165" s="204"/>
      <c r="E165" s="168"/>
      <c r="F165" s="169"/>
      <c r="G165" s="169"/>
      <c r="H165" s="168"/>
      <c r="I165" s="489"/>
      <c r="J165" s="489"/>
      <c r="K165" s="145"/>
      <c r="M165" s="145"/>
      <c r="N165" s="145"/>
      <c r="P165" s="145"/>
    </row>
    <row r="166" spans="1:20" ht="20.100000000000001" customHeight="1">
      <c r="A166" s="216"/>
      <c r="B166" s="140"/>
      <c r="C166" s="489"/>
      <c r="D166" s="489"/>
      <c r="F166" s="251"/>
      <c r="G166" s="251"/>
      <c r="I166" s="176"/>
      <c r="J166" s="216"/>
    </row>
    <row r="167" spans="1:20" ht="20.100000000000001" hidden="1" customHeight="1">
      <c r="A167" s="145"/>
      <c r="B167" s="145"/>
      <c r="D167" s="145"/>
      <c r="E167" s="145"/>
      <c r="G167" s="145"/>
      <c r="H167" s="145"/>
      <c r="J167" s="145"/>
    </row>
    <row r="168" spans="1:20" ht="20.100000000000001" hidden="1" customHeight="1">
      <c r="A168" s="125"/>
      <c r="B168" s="498"/>
      <c r="C168" s="498"/>
      <c r="D168" s="498"/>
      <c r="E168" s="498"/>
      <c r="F168" s="498"/>
      <c r="G168" s="498"/>
      <c r="I168" s="251"/>
      <c r="J168" s="251"/>
      <c r="R168" s="12" t="s">
        <v>233</v>
      </c>
      <c r="S168" s="12" t="s">
        <v>14</v>
      </c>
      <c r="T168" s="12" t="s">
        <v>15</v>
      </c>
    </row>
    <row r="169" spans="1:20" ht="20.100000000000001" hidden="1" customHeight="1">
      <c r="A169" s="127"/>
      <c r="B169" s="128"/>
      <c r="C169" s="128"/>
      <c r="D169" s="129"/>
      <c r="E169" s="130"/>
      <c r="F169" s="214"/>
      <c r="G169" s="215"/>
      <c r="H169" s="130"/>
      <c r="I169" s="128"/>
      <c r="J169" s="204"/>
      <c r="R169" s="219">
        <v>221</v>
      </c>
      <c r="S169" s="154">
        <f>C170</f>
        <v>0</v>
      </c>
      <c r="T169" s="154">
        <f>C172</f>
        <v>0</v>
      </c>
    </row>
    <row r="170" spans="1:20" ht="20.100000000000001" hidden="1" customHeight="1">
      <c r="A170" s="216"/>
      <c r="B170" s="140"/>
      <c r="C170" s="489"/>
      <c r="D170" s="489"/>
      <c r="F170" s="251"/>
      <c r="G170" s="251"/>
      <c r="R170" s="97"/>
      <c r="S170" s="97"/>
      <c r="T170" s="97"/>
    </row>
    <row r="171" spans="1:20" ht="20.100000000000001" hidden="1" customHeight="1">
      <c r="D171" s="204"/>
      <c r="E171" s="168"/>
      <c r="F171" s="489"/>
      <c r="G171" s="489"/>
      <c r="I171" s="251"/>
      <c r="J171" s="251"/>
      <c r="R171" s="69"/>
      <c r="S171" s="71"/>
      <c r="T171" s="71"/>
    </row>
    <row r="172" spans="1:20" ht="20.100000000000001" hidden="1" customHeight="1">
      <c r="A172" s="216"/>
      <c r="B172" s="140"/>
      <c r="C172" s="489"/>
      <c r="D172" s="489"/>
      <c r="F172" s="176"/>
      <c r="G172" s="216"/>
      <c r="H172" s="168"/>
      <c r="I172" s="169"/>
      <c r="J172" s="169"/>
      <c r="R172" s="69"/>
      <c r="S172" s="71"/>
      <c r="T172" s="71"/>
    </row>
    <row r="173" spans="1:20" ht="20.100000000000001" hidden="1" customHeight="1">
      <c r="A173" s="216"/>
      <c r="B173" s="140"/>
      <c r="C173" s="169"/>
      <c r="D173" s="169"/>
      <c r="F173" s="251"/>
      <c r="G173" s="251"/>
      <c r="R173" s="69"/>
      <c r="S173" s="71"/>
      <c r="T173" s="71"/>
    </row>
    <row r="174" spans="1:20" ht="20.100000000000001" customHeight="1">
      <c r="A174" s="125"/>
      <c r="B174" s="498" t="s">
        <v>211</v>
      </c>
      <c r="C174" s="498"/>
      <c r="D174" s="498"/>
      <c r="E174" s="498" t="s">
        <v>212</v>
      </c>
      <c r="F174" s="498"/>
      <c r="G174" s="498"/>
      <c r="H174" s="498"/>
      <c r="I174" s="498"/>
      <c r="J174" s="498"/>
      <c r="K174" s="168"/>
      <c r="L174" s="201" t="s">
        <v>211</v>
      </c>
      <c r="M174" s="169"/>
      <c r="R174" s="69"/>
      <c r="S174" s="71"/>
      <c r="T174" s="71"/>
    </row>
    <row r="175" spans="1:20" ht="20.100000000000001" customHeight="1">
      <c r="A175" s="127"/>
      <c r="B175" s="248"/>
      <c r="C175" s="248"/>
      <c r="D175" s="249"/>
      <c r="E175" s="130"/>
      <c r="F175" s="214"/>
      <c r="G175" s="215"/>
      <c r="H175" s="168"/>
      <c r="I175" s="169"/>
      <c r="J175" s="169"/>
      <c r="K175" s="171"/>
      <c r="L175" s="169"/>
      <c r="M175" s="169"/>
      <c r="O175" s="233"/>
      <c r="P175" s="233"/>
      <c r="R175" s="69"/>
      <c r="S175" s="71"/>
      <c r="T175" s="71"/>
    </row>
    <row r="176" spans="1:20" s="124" customFormat="1" ht="20.100000000000001" customHeight="1">
      <c r="A176" s="217" t="s">
        <v>147</v>
      </c>
      <c r="B176" s="164"/>
      <c r="C176" s="491" t="str">
        <f>IF(K15=2,I12,IF(K15=1,I20," "))</f>
        <v>SZUMILAS Władysław</v>
      </c>
      <c r="D176" s="495"/>
      <c r="E176" s="157">
        <v>1</v>
      </c>
      <c r="F176" s="493" t="s">
        <v>234</v>
      </c>
      <c r="G176" s="493"/>
      <c r="H176" s="187"/>
      <c r="I176" s="256" t="s">
        <v>235</v>
      </c>
      <c r="J176" s="251"/>
      <c r="K176" s="195"/>
      <c r="L176" s="142"/>
      <c r="M176" s="142"/>
      <c r="N176" s="147"/>
      <c r="O176" s="201" t="s">
        <v>236</v>
      </c>
      <c r="P176" s="233"/>
      <c r="R176" s="12" t="s">
        <v>11</v>
      </c>
      <c r="S176" s="12" t="s">
        <v>14</v>
      </c>
      <c r="T176" s="12" t="s">
        <v>15</v>
      </c>
    </row>
    <row r="177" spans="1:20" ht="20.100000000000001" customHeight="1">
      <c r="D177" s="257"/>
      <c r="E177" s="152"/>
      <c r="F177" s="491" t="str">
        <f>IF(E176=1,C176,IF(E176=2,C178," "))</f>
        <v>SZUMILAS Władysław</v>
      </c>
      <c r="G177" s="494"/>
      <c r="H177" s="187"/>
      <c r="J177" s="204"/>
      <c r="K177" s="152"/>
      <c r="L177" s="153" t="str">
        <f>IF(E176=2,C176,IF(E176=1,C178," "))</f>
        <v>WODKA Stanisław</v>
      </c>
      <c r="M177" s="258"/>
      <c r="N177" s="259"/>
      <c r="P177" s="233"/>
      <c r="R177" s="25">
        <v>231</v>
      </c>
      <c r="S177" s="154" t="str">
        <f>C176</f>
        <v>SZUMILAS Władysław</v>
      </c>
      <c r="T177" s="154" t="str">
        <f>C178</f>
        <v>WODKA Stanisław</v>
      </c>
    </row>
    <row r="178" spans="1:20" ht="20.100000000000001" customHeight="1">
      <c r="A178" s="217" t="s">
        <v>157</v>
      </c>
      <c r="B178" s="172"/>
      <c r="C178" s="487" t="str">
        <f>IF(K33=2,I28,IF(K33=1,I36," "))</f>
        <v>WODKA Stanisław</v>
      </c>
      <c r="D178" s="496"/>
      <c r="E178" s="187"/>
      <c r="G178" s="216"/>
      <c r="H178" s="187"/>
      <c r="K178" s="168"/>
      <c r="M178" s="169"/>
      <c r="N178" s="259"/>
      <c r="O178" s="147"/>
      <c r="R178" s="25">
        <v>232</v>
      </c>
      <c r="S178" s="154" t="str">
        <f>C181</f>
        <v>STOSZKO Artur</v>
      </c>
      <c r="T178" s="154" t="str">
        <f>C183</f>
        <v>URBAŃSKI Artur</v>
      </c>
    </row>
    <row r="179" spans="1:20" ht="20.100000000000001" customHeight="1">
      <c r="D179" s="204"/>
      <c r="E179" s="168"/>
      <c r="F179" s="169"/>
      <c r="G179" s="169"/>
      <c r="H179" s="260">
        <v>1</v>
      </c>
      <c r="I179" s="493" t="s">
        <v>237</v>
      </c>
      <c r="J179" s="493"/>
      <c r="N179" s="260">
        <v>1</v>
      </c>
      <c r="O179" s="158" t="s">
        <v>238</v>
      </c>
      <c r="P179" s="158"/>
    </row>
    <row r="180" spans="1:20" ht="20.100000000000001" customHeight="1">
      <c r="H180" s="261"/>
      <c r="I180" s="184" t="str">
        <f>IF(H179=1,F177,IF(H179=2,F180," "))</f>
        <v>SZUMILAS Władysław</v>
      </c>
      <c r="J180" s="218"/>
      <c r="K180" s="171"/>
      <c r="N180" s="261">
        <v>1</v>
      </c>
      <c r="O180" s="153" t="str">
        <f>IF(N179=1,L177,IF(N179=2,L183," "))</f>
        <v>WODKA Stanisław</v>
      </c>
      <c r="P180" s="218"/>
    </row>
    <row r="181" spans="1:20" ht="20.100000000000001" customHeight="1">
      <c r="A181" s="217" t="s">
        <v>169</v>
      </c>
      <c r="B181" s="262"/>
      <c r="C181" s="491" t="str">
        <f>IF(K47=2,I44,IF(K47=1,I52," "))</f>
        <v>STOSZKO Artur</v>
      </c>
      <c r="D181" s="495"/>
      <c r="F181" s="251"/>
      <c r="G181" s="251"/>
      <c r="H181" s="187"/>
      <c r="L181" s="233"/>
      <c r="M181" s="233"/>
      <c r="N181" s="263"/>
      <c r="R181" s="12" t="s">
        <v>239</v>
      </c>
      <c r="S181" s="12" t="s">
        <v>14</v>
      </c>
      <c r="T181" s="12" t="s">
        <v>15</v>
      </c>
    </row>
    <row r="182" spans="1:20" ht="20.100000000000001" customHeight="1">
      <c r="D182" s="257"/>
      <c r="E182" s="225"/>
      <c r="F182" s="239" t="str">
        <f>IF(E183=1,C181,IF(E183=2,C183," "))</f>
        <v>STOSZKO Artur</v>
      </c>
      <c r="G182" s="239"/>
      <c r="H182" s="264"/>
      <c r="I182" s="205"/>
      <c r="J182" s="205"/>
      <c r="K182" s="195"/>
      <c r="L182" s="142"/>
      <c r="M182" s="142"/>
      <c r="N182" s="263"/>
      <c r="R182" s="25">
        <v>241</v>
      </c>
      <c r="S182" s="154" t="str">
        <f>F177</f>
        <v>SZUMILAS Władysław</v>
      </c>
      <c r="T182" s="154" t="str">
        <f>F182</f>
        <v>STOSZKO Artur</v>
      </c>
    </row>
    <row r="183" spans="1:20" ht="20.100000000000001" customHeight="1">
      <c r="A183" s="217" t="s">
        <v>179</v>
      </c>
      <c r="B183" s="172"/>
      <c r="C183" s="167" t="str">
        <f>IF(K65=2,I60,IF(K65=1,I68," "))</f>
        <v>URBAŃSKI Artur</v>
      </c>
      <c r="D183" s="222"/>
      <c r="E183" s="252">
        <v>1</v>
      </c>
      <c r="F183" s="253" t="s">
        <v>240</v>
      </c>
      <c r="G183" s="254"/>
      <c r="H183" s="187"/>
      <c r="K183" s="265"/>
      <c r="L183" s="266" t="str">
        <f>IF(E183=2,C181,IF(E183=1,C183," "))</f>
        <v>URBAŃSKI Artur</v>
      </c>
      <c r="M183" s="267"/>
      <c r="N183" s="264"/>
      <c r="O183" s="169"/>
      <c r="P183" s="169"/>
    </row>
    <row r="184" spans="1:20" ht="20.100000000000001" customHeight="1">
      <c r="A184" s="216"/>
      <c r="B184" s="140"/>
      <c r="C184" s="169"/>
      <c r="D184" s="169"/>
      <c r="F184" s="251"/>
      <c r="G184" s="251"/>
    </row>
    <row r="185" spans="1:20" ht="20.100000000000001" customHeight="1">
      <c r="B185" s="144"/>
      <c r="C185" s="193"/>
      <c r="D185" s="193"/>
      <c r="E185" s="147"/>
      <c r="G185" s="148"/>
      <c r="H185" s="147"/>
      <c r="J185" s="148"/>
    </row>
    <row r="186" spans="1:20" ht="20.100000000000001" customHeight="1">
      <c r="A186" s="125"/>
      <c r="B186" s="498"/>
      <c r="C186" s="498"/>
      <c r="D186" s="498"/>
      <c r="E186" s="498"/>
      <c r="F186" s="498"/>
      <c r="G186" s="498"/>
      <c r="H186" s="498"/>
      <c r="I186" s="498"/>
      <c r="J186" s="498"/>
    </row>
    <row r="187" spans="1:20" ht="20.100000000000001" customHeight="1">
      <c r="A187" s="125"/>
      <c r="B187" s="498" t="s">
        <v>186</v>
      </c>
      <c r="C187" s="498"/>
      <c r="D187" s="498"/>
      <c r="E187" s="498" t="s">
        <v>187</v>
      </c>
      <c r="F187" s="498"/>
      <c r="G187" s="498"/>
      <c r="H187" s="168"/>
      <c r="I187" s="169"/>
      <c r="J187" s="169"/>
    </row>
    <row r="188" spans="1:20" ht="20.100000000000001" customHeight="1">
      <c r="A188" s="127"/>
      <c r="B188" s="248"/>
      <c r="C188" s="248"/>
      <c r="D188" s="249"/>
      <c r="E188" s="130"/>
      <c r="F188" s="214"/>
      <c r="G188" s="215"/>
      <c r="I188" s="251"/>
      <c r="J188" s="251"/>
      <c r="R188" s="12" t="s">
        <v>11</v>
      </c>
      <c r="S188" s="12" t="s">
        <v>14</v>
      </c>
      <c r="T188" s="12" t="s">
        <v>15</v>
      </c>
    </row>
    <row r="189" spans="1:20" s="124" customFormat="1" ht="20.100000000000001" customHeight="1">
      <c r="A189" s="217">
        <v>1</v>
      </c>
      <c r="B189" s="164"/>
      <c r="C189" s="491" t="str">
        <f>IF(H11=2,F10,IF(H11=1,F14," "))</f>
        <v>CZECH Artur</v>
      </c>
      <c r="D189" s="495"/>
      <c r="E189" s="157"/>
      <c r="F189" s="493"/>
      <c r="G189" s="493"/>
      <c r="H189" s="144"/>
      <c r="I189" s="145"/>
      <c r="J189" s="204"/>
      <c r="R189" s="26">
        <v>251</v>
      </c>
      <c r="S189" s="154" t="str">
        <f>C189</f>
        <v>CZECH Artur</v>
      </c>
      <c r="T189" s="154" t="str">
        <f>C191</f>
        <v>BIAŁEK Adam</v>
      </c>
    </row>
    <row r="190" spans="1:20" s="124" customFormat="1" ht="20.100000000000001" customHeight="1">
      <c r="A190" s="139"/>
      <c r="B190" s="149"/>
      <c r="C190" s="145"/>
      <c r="D190" s="257"/>
      <c r="E190" s="152"/>
      <c r="F190" s="491" t="str">
        <f>IF(E189=1,C189,IF(E189=2,C191," "))</f>
        <v xml:space="preserve"> </v>
      </c>
      <c r="G190" s="494"/>
      <c r="H190" s="144"/>
      <c r="I190" s="145"/>
      <c r="J190" s="146"/>
      <c r="R190" s="26">
        <v>252</v>
      </c>
      <c r="S190" s="154" t="str">
        <f>C193</f>
        <v>SUDOŁ Andrzej</v>
      </c>
      <c r="T190" s="154" t="str">
        <f>C195</f>
        <v>MRZYGŁÓD Tomasz</v>
      </c>
    </row>
    <row r="191" spans="1:20">
      <c r="A191" s="217">
        <v>2</v>
      </c>
      <c r="B191" s="172"/>
      <c r="C191" s="487" t="str">
        <f>IF(H21=2,F18,IF(H21=1,F22," "))</f>
        <v>BIAŁEK Adam</v>
      </c>
      <c r="D191" s="496"/>
      <c r="E191" s="187"/>
      <c r="G191" s="216"/>
      <c r="H191" s="168"/>
      <c r="I191" s="489"/>
      <c r="J191" s="489"/>
      <c r="K191" s="145"/>
      <c r="M191" s="145"/>
      <c r="N191" s="137"/>
      <c r="O191" s="127"/>
      <c r="P191" s="124"/>
      <c r="R191" s="26">
        <v>253</v>
      </c>
      <c r="S191" s="154" t="str">
        <f>C197</f>
        <v>GÓRECZNY Szczepan</v>
      </c>
      <c r="T191" s="154" t="str">
        <f>C199</f>
        <v>KLOCEK Krzysztof</v>
      </c>
    </row>
    <row r="192" spans="1:20">
      <c r="D192" s="204"/>
      <c r="E192" s="168"/>
      <c r="F192" s="169"/>
      <c r="G192" s="247" t="s">
        <v>241</v>
      </c>
      <c r="I192" s="176"/>
      <c r="J192" s="216"/>
      <c r="K192" s="145"/>
      <c r="M192" s="145"/>
      <c r="N192" s="201"/>
      <c r="O192" s="201"/>
      <c r="P192" s="201"/>
      <c r="R192" s="26">
        <v>254</v>
      </c>
      <c r="S192" s="154" t="str">
        <f>C201</f>
        <v>NAGÓRZAŃSKI Seweryn</v>
      </c>
      <c r="T192" s="154" t="str">
        <f>C203</f>
        <v>JANECZKO Konrad</v>
      </c>
    </row>
    <row r="193" spans="1:21">
      <c r="A193" s="217">
        <v>3</v>
      </c>
      <c r="B193" s="262"/>
      <c r="C193" s="491" t="str">
        <f>IF(H27=2,F26,IF(H27=1,F30," "))</f>
        <v>SUDOŁ Andrzej</v>
      </c>
      <c r="D193" s="495"/>
      <c r="F193" s="251"/>
      <c r="G193" s="251"/>
      <c r="K193" s="145"/>
      <c r="M193" s="145"/>
    </row>
    <row r="194" spans="1:21">
      <c r="D194" s="257"/>
      <c r="E194" s="225"/>
      <c r="F194" s="486" t="str">
        <f>IF(E195=1,C193,IF(E195=2,C195," "))</f>
        <v xml:space="preserve"> </v>
      </c>
      <c r="G194" s="486"/>
      <c r="H194" s="168"/>
      <c r="I194" s="205"/>
      <c r="J194" s="205"/>
      <c r="K194" s="168"/>
      <c r="L194" s="497"/>
      <c r="M194" s="497"/>
      <c r="R194" s="268"/>
      <c r="S194" s="268"/>
      <c r="T194" s="268"/>
      <c r="U194" s="268"/>
    </row>
    <row r="195" spans="1:21" ht="20.100000000000001" customHeight="1">
      <c r="A195" s="217">
        <v>4</v>
      </c>
      <c r="B195" s="172"/>
      <c r="C195" s="487" t="str">
        <f>IF(H37=2,F34,IF(H37=1,F38," "))</f>
        <v>MRZYGŁÓD Tomasz</v>
      </c>
      <c r="D195" s="496"/>
      <c r="E195" s="252"/>
      <c r="F195" s="253"/>
      <c r="G195" s="254"/>
      <c r="L195" s="251"/>
      <c r="M195" s="251"/>
      <c r="O195" s="193"/>
    </row>
    <row r="196" spans="1:21" ht="20.100000000000001" customHeight="1">
      <c r="B196" s="168"/>
      <c r="C196" s="205"/>
      <c r="D196" s="205"/>
      <c r="E196" s="147"/>
      <c r="G196" s="148"/>
      <c r="L196" s="251"/>
      <c r="M196" s="251"/>
      <c r="O196" s="193"/>
    </row>
    <row r="197" spans="1:21" ht="20.100000000000001" customHeight="1">
      <c r="A197" s="217">
        <v>5</v>
      </c>
      <c r="B197" s="262"/>
      <c r="C197" s="491" t="str">
        <f>IF(H43=2,F42,IF(H43=1,F46," "))</f>
        <v>GÓRECZNY Szczepan</v>
      </c>
      <c r="D197" s="492"/>
      <c r="E197" s="157"/>
      <c r="F197" s="493"/>
      <c r="G197" s="493"/>
      <c r="L197" s="251"/>
      <c r="M197" s="251"/>
      <c r="O197" s="193"/>
    </row>
    <row r="198" spans="1:21" ht="20.100000000000001" customHeight="1">
      <c r="D198" s="257"/>
      <c r="E198" s="152"/>
      <c r="F198" s="491" t="str">
        <f>IF(E197=1,C197,IF(E197=2,C199," "))</f>
        <v xml:space="preserve"> </v>
      </c>
      <c r="G198" s="494"/>
      <c r="L198" s="251"/>
      <c r="M198" s="251"/>
      <c r="O198" s="193"/>
    </row>
    <row r="199" spans="1:21" ht="20.100000000000001" customHeight="1">
      <c r="A199" s="217">
        <v>6</v>
      </c>
      <c r="B199" s="172"/>
      <c r="C199" s="487" t="str">
        <f>IF(H53=2,F50,IF(H53=1,F54," "))</f>
        <v>KLOCEK Krzysztof</v>
      </c>
      <c r="D199" s="488"/>
      <c r="E199" s="187"/>
      <c r="G199" s="216"/>
      <c r="L199" s="251"/>
      <c r="M199" s="251"/>
      <c r="O199" s="193"/>
    </row>
    <row r="200" spans="1:21" ht="20.100000000000001" customHeight="1">
      <c r="D200" s="204"/>
      <c r="E200" s="168"/>
      <c r="F200" s="169"/>
      <c r="G200" s="247" t="s">
        <v>242</v>
      </c>
      <c r="L200" s="251"/>
      <c r="M200" s="251"/>
      <c r="O200" s="193"/>
    </row>
    <row r="201" spans="1:21" ht="20.100000000000001" customHeight="1">
      <c r="A201" s="217">
        <v>7</v>
      </c>
      <c r="B201" s="262"/>
      <c r="C201" s="491" t="str">
        <f>IF(H59=2,F58,IF(H59=1,F62," "))</f>
        <v>NAGÓRZAŃSKI Seweryn</v>
      </c>
      <c r="D201" s="492"/>
      <c r="F201" s="251"/>
      <c r="G201" s="251"/>
      <c r="L201" s="251"/>
      <c r="M201" s="251"/>
      <c r="O201" s="193"/>
    </row>
    <row r="202" spans="1:21" ht="20.100000000000001" customHeight="1">
      <c r="D202" s="257"/>
      <c r="E202" s="225"/>
      <c r="F202" s="486" t="str">
        <f>IF(E203=1,C201,IF(E203=2,C203," "))</f>
        <v xml:space="preserve"> </v>
      </c>
      <c r="G202" s="486"/>
      <c r="L202" s="251"/>
      <c r="M202" s="251"/>
      <c r="O202" s="193"/>
    </row>
    <row r="203" spans="1:21" ht="20.100000000000001" customHeight="1">
      <c r="A203" s="217">
        <v>8</v>
      </c>
      <c r="B203" s="172"/>
      <c r="C203" s="487" t="str">
        <f>IF(H69=2,F66,IF(H69=1,F70," "))</f>
        <v>JANECZKO Konrad</v>
      </c>
      <c r="D203" s="488"/>
      <c r="E203" s="252"/>
      <c r="F203" s="253"/>
      <c r="G203" s="254"/>
      <c r="L203" s="251"/>
      <c r="M203" s="251"/>
      <c r="O203" s="193"/>
    </row>
    <row r="204" spans="1:21" ht="20.100000000000001" customHeight="1">
      <c r="A204" s="216"/>
      <c r="B204" s="140"/>
      <c r="C204" s="169"/>
      <c r="D204" s="169"/>
      <c r="F204" s="251"/>
      <c r="G204" s="251"/>
      <c r="L204" s="251"/>
      <c r="M204" s="251"/>
      <c r="O204" s="193"/>
    </row>
    <row r="205" spans="1:21" ht="20.100000000000001" customHeight="1">
      <c r="A205" s="216"/>
      <c r="B205" s="140"/>
      <c r="C205" s="169"/>
      <c r="D205" s="169"/>
      <c r="F205" s="251"/>
      <c r="G205" s="251"/>
      <c r="L205" s="251"/>
      <c r="M205" s="251"/>
      <c r="O205" s="193"/>
    </row>
    <row r="206" spans="1:21" ht="20.100000000000001" customHeight="1">
      <c r="B206" s="144"/>
      <c r="C206" s="193"/>
      <c r="D206" s="193"/>
      <c r="E206" s="147"/>
      <c r="G206" s="148"/>
      <c r="H206" s="147"/>
      <c r="J206" s="148"/>
      <c r="K206" s="145"/>
      <c r="M206" s="145"/>
    </row>
    <row r="207" spans="1:21" ht="20.100000000000001" customHeight="1">
      <c r="A207" s="125"/>
      <c r="B207" s="498" t="s">
        <v>243</v>
      </c>
      <c r="C207" s="498"/>
      <c r="D207" s="498"/>
      <c r="E207" s="498" t="s">
        <v>244</v>
      </c>
      <c r="F207" s="498"/>
      <c r="G207" s="498"/>
      <c r="H207" s="498"/>
      <c r="I207" s="498"/>
      <c r="J207" s="498"/>
      <c r="K207" s="498"/>
      <c r="L207" s="498"/>
      <c r="M207" s="498"/>
      <c r="N207" s="168"/>
      <c r="O207" s="169"/>
      <c r="P207" s="169"/>
    </row>
    <row r="208" spans="1:21" ht="20.100000000000001" customHeight="1">
      <c r="A208" s="127"/>
      <c r="B208" s="248"/>
      <c r="C208" s="248"/>
      <c r="D208" s="249"/>
      <c r="E208" s="130"/>
      <c r="F208" s="214"/>
      <c r="G208" s="215"/>
      <c r="H208" s="168"/>
      <c r="I208" s="169"/>
      <c r="J208" s="169"/>
      <c r="K208" s="145"/>
      <c r="M208" s="145"/>
      <c r="O208" s="233"/>
      <c r="P208" s="233"/>
    </row>
    <row r="209" spans="1:21" ht="20.100000000000001" customHeight="1">
      <c r="A209" s="217" t="s">
        <v>144</v>
      </c>
      <c r="B209" s="164"/>
      <c r="C209" s="491" t="str">
        <f>IF(E15=2,C13,IF(E15=1,C15," "))</f>
        <v>CZECH Marcin</v>
      </c>
      <c r="D209" s="495"/>
      <c r="E209" s="157"/>
      <c r="F209" s="493"/>
      <c r="G209" s="493"/>
      <c r="I209" s="251"/>
      <c r="J209" s="251"/>
      <c r="K209" s="145"/>
      <c r="M209" s="145"/>
      <c r="O209" s="233"/>
      <c r="P209" s="233"/>
      <c r="R209" s="12" t="s">
        <v>11</v>
      </c>
      <c r="S209" s="12" t="s">
        <v>14</v>
      </c>
      <c r="T209" s="12" t="s">
        <v>15</v>
      </c>
    </row>
    <row r="210" spans="1:21" s="124" customFormat="1" ht="20.100000000000001" customHeight="1">
      <c r="A210" s="139"/>
      <c r="B210" s="149"/>
      <c r="C210" s="145"/>
      <c r="D210" s="257"/>
      <c r="E210" s="152"/>
      <c r="F210" s="491" t="str">
        <f>IF(E209=1,C209,IF(E209=2,C211," "))</f>
        <v xml:space="preserve"> </v>
      </c>
      <c r="G210" s="494"/>
      <c r="H210" s="144"/>
      <c r="I210" s="145"/>
      <c r="J210" s="204"/>
      <c r="K210" s="145"/>
      <c r="L210" s="145"/>
      <c r="M210" s="145"/>
      <c r="N210" s="147"/>
      <c r="O210" s="145"/>
      <c r="P210" s="148"/>
      <c r="R210" s="26">
        <v>901</v>
      </c>
      <c r="S210" s="154" t="str">
        <f>C209</f>
        <v>CZECH Marcin</v>
      </c>
      <c r="T210" s="154" t="str">
        <f>C211</f>
        <v>BEDNARSKI Marcin</v>
      </c>
    </row>
    <row r="211" spans="1:21" s="124" customFormat="1" ht="20.100000000000001" customHeight="1">
      <c r="A211" s="217" t="s">
        <v>149</v>
      </c>
      <c r="B211" s="172"/>
      <c r="C211" s="487" t="str">
        <f>IF(E17=2,C17,IF(E17=1,C19," "))</f>
        <v>BEDNARSKI Marcin</v>
      </c>
      <c r="D211" s="496"/>
      <c r="E211" s="187"/>
      <c r="F211" s="145"/>
      <c r="G211" s="216"/>
      <c r="H211" s="144"/>
      <c r="I211" s="145"/>
      <c r="J211" s="146"/>
      <c r="K211" s="145"/>
      <c r="L211" s="145"/>
      <c r="M211" s="145"/>
      <c r="N211" s="235"/>
      <c r="O211" s="145"/>
      <c r="P211" s="145"/>
      <c r="R211" s="26">
        <v>902</v>
      </c>
      <c r="S211" s="154" t="str">
        <f>C213</f>
        <v>DRZAZGA Andrzej</v>
      </c>
      <c r="T211" s="154" t="str">
        <f>C215</f>
        <v>ZYCH Tadeusz</v>
      </c>
    </row>
    <row r="212" spans="1:21">
      <c r="D212" s="204"/>
      <c r="E212" s="168"/>
      <c r="F212" s="169"/>
      <c r="G212" s="247" t="s">
        <v>241</v>
      </c>
      <c r="H212" s="168"/>
      <c r="I212" s="489"/>
      <c r="J212" s="489"/>
      <c r="K212" s="145"/>
      <c r="M212" s="145"/>
      <c r="N212" s="137"/>
      <c r="O212" s="127"/>
      <c r="P212" s="124"/>
      <c r="R212" s="26">
        <v>903</v>
      </c>
      <c r="S212" s="154" t="str">
        <f>C217</f>
        <v>BOGACZ Andrzej</v>
      </c>
      <c r="T212" s="154" t="str">
        <f>C219</f>
        <v>KRUK Wacław</v>
      </c>
    </row>
    <row r="213" spans="1:21">
      <c r="A213" s="217" t="s">
        <v>155</v>
      </c>
      <c r="B213" s="262"/>
      <c r="C213" s="491" t="str">
        <f>IF(E31=2,C29,IF(E31=1,C31," "))</f>
        <v>DRZAZGA Andrzej</v>
      </c>
      <c r="D213" s="495"/>
      <c r="F213" s="251"/>
      <c r="G213" s="251"/>
      <c r="I213" s="176"/>
      <c r="J213" s="216"/>
      <c r="K213" s="145"/>
      <c r="M213" s="145"/>
      <c r="N213" s="201"/>
      <c r="O213" s="201"/>
      <c r="P213" s="201"/>
      <c r="R213" s="26">
        <v>904</v>
      </c>
      <c r="S213" s="154" t="str">
        <f>C221</f>
        <v>DYL Dawid</v>
      </c>
      <c r="T213" s="154" t="str">
        <f>C223</f>
        <v>WALEC Mieczysław</v>
      </c>
    </row>
    <row r="214" spans="1:21">
      <c r="D214" s="257"/>
      <c r="E214" s="225"/>
      <c r="F214" s="486" t="str">
        <f>IF(E215=1,C213,IF(E215=2,C215," "))</f>
        <v xml:space="preserve"> </v>
      </c>
      <c r="G214" s="486"/>
      <c r="K214" s="145"/>
      <c r="M214" s="145"/>
    </row>
    <row r="215" spans="1:21">
      <c r="A215" s="217" t="s">
        <v>160</v>
      </c>
      <c r="B215" s="172"/>
      <c r="C215" s="487" t="str">
        <f>IF(E33=2,C33,IF(E33=1,C35," "))</f>
        <v>ZYCH Tadeusz</v>
      </c>
      <c r="D215" s="496"/>
      <c r="E215" s="252"/>
      <c r="F215" s="253"/>
      <c r="G215" s="254"/>
      <c r="H215" s="168"/>
      <c r="I215" s="205"/>
      <c r="J215" s="205"/>
      <c r="K215" s="168"/>
      <c r="L215" s="497"/>
      <c r="M215" s="497"/>
      <c r="R215" s="268"/>
      <c r="S215" s="268"/>
      <c r="T215" s="268"/>
      <c r="U215" s="268"/>
    </row>
    <row r="216" spans="1:21">
      <c r="B216" s="168"/>
      <c r="C216" s="205"/>
      <c r="D216" s="205"/>
      <c r="E216" s="147"/>
      <c r="G216" s="148"/>
      <c r="H216" s="147"/>
      <c r="J216" s="148"/>
      <c r="K216" s="168"/>
      <c r="L216" s="489"/>
      <c r="M216" s="489"/>
      <c r="R216" s="97"/>
      <c r="S216" s="97"/>
      <c r="T216" s="97"/>
      <c r="U216" s="268"/>
    </row>
    <row r="217" spans="1:21">
      <c r="A217" s="217" t="s">
        <v>166</v>
      </c>
      <c r="B217" s="262"/>
      <c r="C217" s="491" t="str">
        <f>IF(E47=2,C45,IF(E47=1,C47," "))</f>
        <v>BOGACZ Andrzej</v>
      </c>
      <c r="D217" s="492"/>
      <c r="E217" s="157"/>
      <c r="F217" s="493"/>
      <c r="G217" s="493"/>
      <c r="I217" s="251"/>
      <c r="J217" s="251"/>
      <c r="K217" s="144"/>
      <c r="L217" s="176"/>
      <c r="M217" s="216"/>
      <c r="R217" s="69"/>
      <c r="S217" s="269"/>
      <c r="T217" s="269"/>
      <c r="U217" s="268"/>
    </row>
    <row r="218" spans="1:21">
      <c r="D218" s="257"/>
      <c r="E218" s="152"/>
      <c r="F218" s="491" t="str">
        <f>IF(E217=1,C217,IF(E217=2,C219," "))</f>
        <v xml:space="preserve"> </v>
      </c>
      <c r="G218" s="494"/>
      <c r="J218" s="204"/>
      <c r="K218" s="145"/>
      <c r="M218" s="145"/>
      <c r="R218" s="69"/>
      <c r="S218" s="269"/>
      <c r="T218" s="269"/>
      <c r="U218" s="268"/>
    </row>
    <row r="219" spans="1:21">
      <c r="A219" s="217" t="s">
        <v>171</v>
      </c>
      <c r="B219" s="172"/>
      <c r="C219" s="487" t="str">
        <f>IF(E49=2,C49,IF(E49=1,C51," "))</f>
        <v>KRUK Wacław</v>
      </c>
      <c r="D219" s="488"/>
      <c r="E219" s="187"/>
      <c r="G219" s="216"/>
      <c r="K219" s="145"/>
      <c r="M219" s="145"/>
      <c r="R219" s="268"/>
      <c r="S219" s="268"/>
      <c r="T219" s="268"/>
      <c r="U219" s="268"/>
    </row>
    <row r="220" spans="1:21">
      <c r="D220" s="204"/>
      <c r="E220" s="168"/>
      <c r="F220" s="169"/>
      <c r="G220" s="247" t="s">
        <v>242</v>
      </c>
      <c r="H220" s="168"/>
      <c r="I220" s="489"/>
      <c r="J220" s="489"/>
      <c r="K220" s="145"/>
      <c r="M220" s="145"/>
      <c r="R220" s="268"/>
      <c r="S220" s="268"/>
      <c r="T220" s="268"/>
      <c r="U220" s="268"/>
    </row>
    <row r="221" spans="1:21">
      <c r="A221" s="217" t="s">
        <v>177</v>
      </c>
      <c r="B221" s="262"/>
      <c r="C221" s="491" t="str">
        <f>IF(E63=2,C61,IF(E63=1,C63," "))</f>
        <v>DYL Dawid</v>
      </c>
      <c r="D221" s="492"/>
      <c r="F221" s="251"/>
      <c r="G221" s="251"/>
      <c r="I221" s="176"/>
      <c r="J221" s="216"/>
      <c r="K221" s="145"/>
      <c r="M221" s="145"/>
      <c r="R221" s="97"/>
      <c r="S221" s="97"/>
      <c r="T221" s="97"/>
      <c r="U221" s="268"/>
    </row>
    <row r="222" spans="1:21">
      <c r="D222" s="257"/>
      <c r="E222" s="225"/>
      <c r="F222" s="486" t="str">
        <f>IF(E223=1,C221,IF(E223=2,C223," "))</f>
        <v xml:space="preserve"> </v>
      </c>
      <c r="G222" s="486"/>
      <c r="K222" s="168"/>
      <c r="L222" s="205"/>
      <c r="M222" s="205"/>
      <c r="R222" s="69"/>
      <c r="S222" s="269"/>
      <c r="T222" s="269"/>
      <c r="U222" s="268"/>
    </row>
    <row r="223" spans="1:21">
      <c r="A223" s="217" t="s">
        <v>182</v>
      </c>
      <c r="B223" s="172"/>
      <c r="C223" s="487" t="str">
        <f>IF(E65=2,C65,IF(E65=1,C67," "))</f>
        <v>WALEC Mieczysław</v>
      </c>
      <c r="D223" s="488"/>
      <c r="E223" s="252"/>
      <c r="F223" s="253"/>
      <c r="G223" s="254"/>
      <c r="H223" s="168"/>
      <c r="I223" s="205"/>
      <c r="J223" s="205"/>
      <c r="L223" s="193"/>
      <c r="R223" s="268"/>
      <c r="S223" s="268"/>
      <c r="T223" s="268"/>
      <c r="U223" s="268"/>
    </row>
    <row r="224" spans="1:21" ht="17.399999999999999">
      <c r="A224" s="145"/>
      <c r="B224" s="145"/>
      <c r="D224" s="145"/>
      <c r="E224" s="145"/>
      <c r="G224" s="145"/>
      <c r="H224" s="145"/>
      <c r="J224" s="145"/>
      <c r="K224" s="145"/>
      <c r="M224" s="145"/>
      <c r="N224" s="145"/>
      <c r="P224" s="145"/>
      <c r="R224" s="268"/>
      <c r="S224" s="268"/>
      <c r="T224" s="268"/>
      <c r="U224" s="268"/>
    </row>
    <row r="225" spans="1:21">
      <c r="A225" s="216"/>
      <c r="B225" s="140"/>
      <c r="C225" s="489"/>
      <c r="D225" s="489"/>
      <c r="F225" s="251"/>
      <c r="G225" s="251"/>
      <c r="H225" s="145"/>
      <c r="J225" s="145"/>
      <c r="K225" s="145"/>
      <c r="M225" s="145"/>
      <c r="N225" s="145"/>
      <c r="P225" s="145"/>
      <c r="R225" s="268"/>
      <c r="S225" s="268"/>
      <c r="T225" s="268"/>
      <c r="U225" s="268"/>
    </row>
    <row r="226" spans="1:21">
      <c r="D226" s="247"/>
      <c r="E226" s="168"/>
      <c r="F226" s="489"/>
      <c r="G226" s="489"/>
      <c r="H226" s="145"/>
      <c r="J226" s="145"/>
      <c r="K226" s="145"/>
      <c r="M226" s="145"/>
      <c r="N226" s="145"/>
      <c r="P226" s="145"/>
      <c r="R226" s="268"/>
      <c r="S226" s="268"/>
      <c r="T226" s="268"/>
      <c r="U226" s="268"/>
    </row>
    <row r="227" spans="1:21">
      <c r="A227" s="216"/>
      <c r="B227" s="140"/>
      <c r="C227" s="489"/>
      <c r="D227" s="489"/>
      <c r="F227" s="176"/>
      <c r="G227" s="216"/>
      <c r="H227" s="145"/>
      <c r="J227" s="145"/>
      <c r="K227" s="145"/>
      <c r="M227" s="145"/>
      <c r="N227" s="145"/>
      <c r="P227" s="145"/>
      <c r="R227" s="268"/>
      <c r="S227" s="268"/>
      <c r="T227" s="268"/>
      <c r="U227" s="268"/>
    </row>
    <row r="228" spans="1:21" ht="17.399999999999999">
      <c r="A228" s="145"/>
      <c r="B228" s="145"/>
      <c r="D228" s="145"/>
      <c r="E228" s="145"/>
      <c r="G228" s="145"/>
      <c r="H228" s="145"/>
      <c r="J228" s="145"/>
      <c r="K228" s="145"/>
      <c r="M228" s="145"/>
      <c r="N228" s="145"/>
      <c r="P228" s="145"/>
      <c r="R228" s="268"/>
      <c r="S228" s="268"/>
      <c r="T228" s="268"/>
      <c r="U228" s="268"/>
    </row>
    <row r="229" spans="1:21" ht="17.399999999999999">
      <c r="A229" s="145"/>
      <c r="B229" s="145"/>
      <c r="D229" s="145"/>
      <c r="E229" s="145"/>
      <c r="G229" s="145"/>
      <c r="H229" s="145"/>
      <c r="J229" s="145"/>
      <c r="K229" s="145"/>
      <c r="M229" s="145"/>
      <c r="N229" s="145"/>
      <c r="P229" s="145"/>
      <c r="R229" s="268"/>
      <c r="S229" s="268"/>
      <c r="T229" s="268"/>
      <c r="U229" s="268"/>
    </row>
    <row r="230" spans="1:21" ht="17.399999999999999">
      <c r="A230" s="145"/>
      <c r="B230" s="145"/>
      <c r="D230" s="145"/>
      <c r="E230" s="145"/>
      <c r="G230" s="145"/>
      <c r="H230" s="145"/>
      <c r="J230" s="145"/>
      <c r="K230" s="145"/>
      <c r="M230" s="145"/>
      <c r="N230" s="145"/>
      <c r="P230" s="145"/>
      <c r="R230" s="268"/>
      <c r="S230" s="268"/>
      <c r="T230" s="268"/>
      <c r="U230" s="268"/>
    </row>
    <row r="231" spans="1:21" ht="17.399999999999999">
      <c r="A231" s="145"/>
      <c r="B231" s="145"/>
      <c r="D231" s="145"/>
      <c r="E231" s="145"/>
      <c r="G231" s="145"/>
      <c r="H231" s="145"/>
      <c r="J231" s="145"/>
      <c r="K231" s="145"/>
      <c r="M231" s="145"/>
      <c r="N231" s="145"/>
      <c r="P231" s="145"/>
      <c r="R231" s="268"/>
      <c r="S231" s="268"/>
      <c r="T231" s="268"/>
      <c r="U231" s="268"/>
    </row>
    <row r="232" spans="1:21" ht="17.399999999999999">
      <c r="A232" s="145"/>
      <c r="B232" s="145"/>
      <c r="D232" s="145"/>
      <c r="E232" s="145"/>
      <c r="G232" s="145"/>
      <c r="H232" s="145"/>
      <c r="J232" s="145"/>
      <c r="K232" s="145"/>
      <c r="M232" s="145"/>
      <c r="N232" s="145"/>
      <c r="P232" s="145"/>
      <c r="R232" s="268"/>
      <c r="S232" s="268"/>
      <c r="T232" s="268"/>
      <c r="U232" s="268"/>
    </row>
    <row r="233" spans="1:21" ht="17.399999999999999">
      <c r="A233" s="145"/>
      <c r="B233" s="145"/>
      <c r="D233" s="145"/>
      <c r="E233" s="145"/>
      <c r="G233" s="145"/>
      <c r="H233" s="145"/>
      <c r="J233" s="145"/>
      <c r="K233" s="145"/>
      <c r="M233" s="145"/>
      <c r="N233" s="145"/>
      <c r="P233" s="145"/>
      <c r="R233" s="268"/>
      <c r="S233" s="268"/>
      <c r="T233" s="268"/>
      <c r="U233" s="268"/>
    </row>
    <row r="234" spans="1:21" ht="17.399999999999999">
      <c r="A234" s="145"/>
      <c r="B234" s="145"/>
      <c r="D234" s="145"/>
      <c r="E234" s="145"/>
      <c r="G234" s="145"/>
      <c r="H234" s="145"/>
      <c r="J234" s="145"/>
      <c r="K234" s="145"/>
      <c r="M234" s="145"/>
      <c r="N234" s="145"/>
      <c r="P234" s="145"/>
      <c r="R234" s="268"/>
      <c r="S234" s="268"/>
      <c r="T234" s="268"/>
      <c r="U234" s="268"/>
    </row>
    <row r="235" spans="1:21" ht="17.399999999999999">
      <c r="A235" s="145"/>
      <c r="B235" s="145"/>
      <c r="D235" s="145"/>
      <c r="E235" s="145"/>
      <c r="G235" s="145"/>
      <c r="H235" s="145"/>
      <c r="J235" s="145"/>
      <c r="K235" s="145"/>
      <c r="M235" s="145"/>
      <c r="N235" s="145"/>
      <c r="P235" s="145"/>
      <c r="R235" s="268"/>
      <c r="S235" s="268"/>
      <c r="T235" s="268"/>
      <c r="U235" s="268"/>
    </row>
    <row r="236" spans="1:21" ht="17.399999999999999">
      <c r="A236" s="145"/>
      <c r="B236" s="145"/>
      <c r="D236" s="145"/>
      <c r="E236" s="145"/>
      <c r="G236" s="145"/>
      <c r="H236" s="145"/>
      <c r="J236" s="145"/>
      <c r="K236" s="145"/>
      <c r="M236" s="145"/>
      <c r="N236" s="145"/>
      <c r="P236" s="145"/>
      <c r="R236" s="268"/>
      <c r="S236" s="268"/>
      <c r="T236" s="268"/>
      <c r="U236" s="268"/>
    </row>
    <row r="237" spans="1:21" ht="17.399999999999999">
      <c r="A237" s="145"/>
      <c r="B237" s="145"/>
      <c r="D237" s="145"/>
      <c r="E237" s="145"/>
      <c r="G237" s="145"/>
      <c r="H237" s="145"/>
      <c r="J237" s="145"/>
      <c r="K237" s="145"/>
      <c r="M237" s="145"/>
      <c r="N237" s="145"/>
      <c r="P237" s="145"/>
      <c r="R237" s="268"/>
      <c r="S237" s="268"/>
      <c r="T237" s="268"/>
      <c r="U237" s="268"/>
    </row>
    <row r="238" spans="1:21" ht="17.399999999999999">
      <c r="A238" s="145"/>
      <c r="B238" s="145"/>
      <c r="D238" s="145"/>
      <c r="E238" s="145"/>
      <c r="G238" s="145"/>
      <c r="H238" s="145"/>
      <c r="J238" s="145"/>
      <c r="K238" s="145"/>
      <c r="M238" s="145"/>
      <c r="N238" s="145"/>
      <c r="P238" s="145"/>
      <c r="R238" s="268"/>
      <c r="S238" s="268"/>
      <c r="T238" s="268"/>
      <c r="U238" s="268"/>
    </row>
    <row r="239" spans="1:21" ht="17.399999999999999">
      <c r="A239" s="145"/>
      <c r="B239" s="145"/>
      <c r="D239" s="145"/>
      <c r="E239" s="145"/>
      <c r="G239" s="145"/>
      <c r="H239" s="145"/>
      <c r="J239" s="145"/>
      <c r="K239" s="145"/>
      <c r="M239" s="145"/>
      <c r="N239" s="145"/>
      <c r="P239" s="145"/>
      <c r="R239" s="268"/>
      <c r="S239" s="268"/>
      <c r="T239" s="268"/>
      <c r="U239" s="268"/>
    </row>
    <row r="240" spans="1:21" ht="17.399999999999999">
      <c r="A240" s="145"/>
      <c r="B240" s="145"/>
      <c r="D240" s="145"/>
      <c r="E240" s="145"/>
      <c r="G240" s="145"/>
      <c r="H240" s="145"/>
      <c r="J240" s="145"/>
      <c r="K240" s="145"/>
      <c r="M240" s="145"/>
      <c r="N240" s="145"/>
      <c r="P240" s="145"/>
      <c r="R240" s="268"/>
      <c r="S240" s="268"/>
      <c r="T240" s="268"/>
      <c r="U240" s="268"/>
    </row>
    <row r="241" spans="1:21" ht="17.399999999999999">
      <c r="A241" s="145"/>
      <c r="B241" s="145"/>
      <c r="D241" s="145"/>
      <c r="E241" s="145"/>
      <c r="G241" s="145"/>
      <c r="H241" s="145"/>
      <c r="J241" s="145"/>
      <c r="K241" s="145"/>
      <c r="M241" s="145"/>
      <c r="N241" s="145"/>
      <c r="P241" s="145"/>
      <c r="R241" s="219">
        <v>293</v>
      </c>
      <c r="S241" s="154" t="e">
        <f>#REF!</f>
        <v>#REF!</v>
      </c>
      <c r="T241" s="154" t="e">
        <f>#REF!</f>
        <v>#REF!</v>
      </c>
    </row>
    <row r="242" spans="1:21">
      <c r="A242" s="209"/>
      <c r="B242" s="124"/>
      <c r="C242" s="210"/>
      <c r="D242" s="210"/>
      <c r="E242" s="211"/>
      <c r="F242" s="211"/>
      <c r="H242" s="147"/>
      <c r="J242" s="148"/>
      <c r="N242" s="145"/>
      <c r="P242" s="212"/>
    </row>
    <row r="243" spans="1:21">
      <c r="P243" s="212"/>
    </row>
    <row r="244" spans="1:21" s="124" customFormat="1" ht="43.5" customHeight="1">
      <c r="A244" s="270"/>
      <c r="B244" s="270"/>
      <c r="C244" s="490"/>
      <c r="D244" s="490"/>
      <c r="E244" s="490"/>
      <c r="F244" s="490"/>
      <c r="G244" s="490"/>
      <c r="H244" s="490"/>
      <c r="I244" s="490"/>
      <c r="J244" s="490"/>
      <c r="K244" s="490"/>
      <c r="L244" s="490"/>
      <c r="M244" s="490"/>
      <c r="N244" s="490"/>
      <c r="O244" s="490"/>
      <c r="P244" s="490"/>
      <c r="Q244" s="271"/>
      <c r="R244" s="271"/>
      <c r="S244" s="271"/>
      <c r="T244" s="271"/>
    </row>
    <row r="245" spans="1:21" s="124" customFormat="1" ht="21" customHeight="1">
      <c r="A245" s="271"/>
      <c r="B245" s="272"/>
      <c r="C245" s="271"/>
      <c r="D245" s="271"/>
      <c r="E245" s="271"/>
      <c r="F245" s="271"/>
      <c r="G245" s="271"/>
      <c r="H245" s="271"/>
      <c r="I245" s="271"/>
      <c r="J245" s="271"/>
      <c r="K245" s="271"/>
      <c r="L245" s="271"/>
      <c r="M245" s="271"/>
      <c r="N245" s="271"/>
      <c r="O245" s="271"/>
      <c r="P245" s="271"/>
      <c r="Q245" s="271"/>
      <c r="R245" s="271"/>
      <c r="S245" s="271"/>
      <c r="T245" s="271"/>
    </row>
    <row r="246" spans="1:21" s="213" customFormat="1" ht="28.5" customHeight="1">
      <c r="A246" s="484"/>
      <c r="B246" s="484"/>
      <c r="C246" s="484"/>
      <c r="D246" s="484"/>
      <c r="E246" s="484"/>
      <c r="F246" s="484"/>
      <c r="G246" s="484"/>
      <c r="H246" s="484"/>
      <c r="I246" s="484"/>
      <c r="J246" s="484"/>
      <c r="K246" s="484"/>
      <c r="L246" s="484"/>
      <c r="M246" s="484"/>
      <c r="N246" s="484"/>
      <c r="O246" s="484"/>
      <c r="P246" s="484"/>
      <c r="Q246" s="273"/>
      <c r="R246" s="273"/>
      <c r="S246" s="273"/>
      <c r="T246" s="273"/>
    </row>
    <row r="247" spans="1:21" s="213" customFormat="1" ht="19.5" customHeight="1">
      <c r="A247" s="485"/>
      <c r="B247" s="485"/>
      <c r="C247" s="485"/>
      <c r="D247" s="485"/>
      <c r="E247" s="485"/>
      <c r="F247" s="485"/>
      <c r="G247" s="485"/>
      <c r="H247" s="485"/>
      <c r="I247" s="485"/>
      <c r="J247" s="485"/>
      <c r="K247" s="485"/>
      <c r="L247" s="485"/>
      <c r="M247" s="485"/>
      <c r="N247" s="485"/>
      <c r="O247" s="485"/>
      <c r="P247" s="485"/>
      <c r="Q247" s="273"/>
      <c r="R247" s="273"/>
      <c r="S247" s="273"/>
      <c r="T247" s="273"/>
    </row>
    <row r="248" spans="1:21" s="124" customFormat="1" ht="20.100000000000001" customHeight="1">
      <c r="A248" s="275"/>
      <c r="B248" s="274"/>
      <c r="C248" s="274"/>
      <c r="D248" s="247"/>
      <c r="E248" s="274"/>
      <c r="F248" s="274"/>
      <c r="G248" s="275"/>
      <c r="H248" s="274"/>
      <c r="I248" s="274"/>
      <c r="J248" s="275"/>
      <c r="K248" s="274"/>
      <c r="L248" s="274"/>
      <c r="M248" s="274"/>
      <c r="N248" s="274"/>
      <c r="O248" s="274"/>
      <c r="P248" s="274"/>
      <c r="Q248" s="271"/>
      <c r="R248" s="271"/>
      <c r="S248" s="271"/>
      <c r="T248" s="271"/>
    </row>
    <row r="249" spans="1:21" ht="20.100000000000001" customHeight="1">
      <c r="A249" s="272"/>
      <c r="B249" s="481"/>
      <c r="C249" s="481"/>
      <c r="D249" s="481"/>
      <c r="E249" s="481"/>
      <c r="F249" s="481"/>
      <c r="G249" s="481"/>
      <c r="H249" s="481"/>
      <c r="I249" s="481"/>
      <c r="J249" s="481"/>
      <c r="K249" s="481"/>
      <c r="L249" s="481"/>
      <c r="M249" s="481"/>
      <c r="N249" s="276"/>
      <c r="O249" s="277"/>
      <c r="P249" s="277"/>
      <c r="Q249" s="278"/>
      <c r="R249" s="278"/>
      <c r="S249" s="278"/>
      <c r="T249" s="278"/>
    </row>
    <row r="250" spans="1:21" ht="20.100000000000001" customHeight="1">
      <c r="A250" s="275"/>
      <c r="B250" s="274"/>
      <c r="C250" s="274"/>
      <c r="D250" s="247"/>
      <c r="E250" s="274"/>
      <c r="F250" s="279"/>
      <c r="G250" s="280"/>
      <c r="H250" s="276"/>
      <c r="I250" s="277"/>
      <c r="J250" s="277"/>
      <c r="K250" s="278"/>
      <c r="L250" s="278"/>
      <c r="M250" s="278"/>
      <c r="N250" s="281"/>
      <c r="O250" s="282"/>
      <c r="P250" s="282"/>
      <c r="Q250" s="278"/>
      <c r="R250" s="278"/>
      <c r="S250" s="278"/>
      <c r="T250" s="278"/>
    </row>
    <row r="251" spans="1:21" ht="20.100000000000001" customHeight="1">
      <c r="A251" s="275"/>
      <c r="B251" s="276"/>
      <c r="C251" s="480"/>
      <c r="D251" s="480"/>
      <c r="E251" s="283"/>
      <c r="F251" s="482"/>
      <c r="G251" s="482"/>
      <c r="H251" s="283"/>
      <c r="I251" s="285"/>
      <c r="J251" s="285"/>
      <c r="K251" s="278"/>
      <c r="L251" s="278"/>
      <c r="M251" s="278"/>
      <c r="N251" s="281"/>
      <c r="O251" s="282"/>
      <c r="P251" s="282"/>
      <c r="Q251" s="278"/>
      <c r="R251" s="286"/>
      <c r="S251" s="286"/>
      <c r="T251" s="286"/>
    </row>
    <row r="252" spans="1:21" s="124" customFormat="1" ht="20.100000000000001" customHeight="1">
      <c r="A252" s="287"/>
      <c r="B252" s="283"/>
      <c r="C252" s="278"/>
      <c r="D252" s="247"/>
      <c r="E252" s="276"/>
      <c r="F252" s="480"/>
      <c r="G252" s="480"/>
      <c r="H252" s="283"/>
      <c r="I252" s="278"/>
      <c r="J252" s="247"/>
      <c r="K252" s="278"/>
      <c r="L252" s="278"/>
      <c r="M252" s="278"/>
      <c r="N252" s="281"/>
      <c r="O252" s="278"/>
      <c r="P252" s="281"/>
      <c r="Q252" s="271"/>
      <c r="R252" s="288"/>
      <c r="S252" s="289"/>
      <c r="T252" s="289"/>
    </row>
    <row r="253" spans="1:21" s="124" customFormat="1" ht="20.100000000000001" customHeight="1">
      <c r="A253" s="275"/>
      <c r="B253" s="276"/>
      <c r="C253" s="480"/>
      <c r="D253" s="480"/>
      <c r="E253" s="283"/>
      <c r="F253" s="278"/>
      <c r="G253" s="275"/>
      <c r="H253" s="283"/>
      <c r="I253" s="278"/>
      <c r="J253" s="290"/>
      <c r="K253" s="278"/>
      <c r="L253" s="278"/>
      <c r="M253" s="278"/>
      <c r="N253" s="278"/>
      <c r="O253" s="278"/>
      <c r="P253" s="278"/>
      <c r="Q253" s="271"/>
      <c r="R253" s="288"/>
      <c r="S253" s="289"/>
      <c r="T253" s="289"/>
    </row>
    <row r="254" spans="1:21">
      <c r="A254" s="287"/>
      <c r="B254" s="283"/>
      <c r="C254" s="278"/>
      <c r="D254" s="247"/>
      <c r="E254" s="276"/>
      <c r="F254" s="277"/>
      <c r="G254" s="247"/>
      <c r="H254" s="276"/>
      <c r="I254" s="480"/>
      <c r="J254" s="480"/>
      <c r="K254" s="278"/>
      <c r="L254" s="278"/>
      <c r="M254" s="278"/>
      <c r="N254" s="271"/>
      <c r="O254" s="275"/>
      <c r="P254" s="271"/>
      <c r="Q254" s="278"/>
      <c r="R254" s="288"/>
      <c r="S254" s="289"/>
      <c r="T254" s="289"/>
    </row>
    <row r="255" spans="1:21">
      <c r="A255" s="275"/>
      <c r="B255" s="276"/>
      <c r="C255" s="480"/>
      <c r="D255" s="480"/>
      <c r="E255" s="283"/>
      <c r="F255" s="285"/>
      <c r="G255" s="285"/>
      <c r="H255" s="283"/>
      <c r="I255" s="291"/>
      <c r="J255" s="275"/>
      <c r="K255" s="278"/>
      <c r="L255" s="278"/>
      <c r="M255" s="278"/>
      <c r="N255" s="481"/>
      <c r="O255" s="481"/>
      <c r="P255" s="481"/>
      <c r="Q255" s="278"/>
      <c r="R255" s="288"/>
      <c r="S255" s="289"/>
      <c r="T255" s="289"/>
      <c r="U255" s="268"/>
    </row>
    <row r="256" spans="1:21">
      <c r="A256" s="287"/>
      <c r="B256" s="283"/>
      <c r="C256" s="278"/>
      <c r="D256" s="247"/>
      <c r="E256" s="276"/>
      <c r="F256" s="480"/>
      <c r="G256" s="480"/>
      <c r="H256" s="283"/>
      <c r="I256" s="278"/>
      <c r="J256" s="290"/>
      <c r="K256" s="278"/>
      <c r="L256" s="278"/>
      <c r="M256" s="278"/>
      <c r="N256" s="281"/>
      <c r="O256" s="278"/>
      <c r="P256" s="281"/>
      <c r="Q256" s="278"/>
      <c r="R256" s="278"/>
      <c r="S256" s="278"/>
      <c r="T256" s="278"/>
      <c r="U256" s="268"/>
    </row>
    <row r="257" spans="1:21">
      <c r="A257" s="275"/>
      <c r="B257" s="276"/>
      <c r="C257" s="480"/>
      <c r="D257" s="480"/>
      <c r="E257" s="283"/>
      <c r="F257" s="291"/>
      <c r="G257" s="275"/>
      <c r="H257" s="276"/>
      <c r="I257" s="292"/>
      <c r="J257" s="292"/>
      <c r="K257" s="276"/>
      <c r="L257" s="483"/>
      <c r="M257" s="483"/>
      <c r="N257" s="281"/>
      <c r="O257" s="278"/>
      <c r="P257" s="281"/>
      <c r="Q257" s="278"/>
      <c r="R257" s="293"/>
      <c r="S257" s="293"/>
      <c r="T257" s="293"/>
      <c r="U257" s="268"/>
    </row>
    <row r="258" spans="1:21">
      <c r="A258" s="287"/>
      <c r="B258" s="276"/>
      <c r="C258" s="292"/>
      <c r="D258" s="292"/>
      <c r="E258" s="281"/>
      <c r="F258" s="278"/>
      <c r="G258" s="281"/>
      <c r="H258" s="281"/>
      <c r="I258" s="278"/>
      <c r="J258" s="281"/>
      <c r="K258" s="276"/>
      <c r="L258" s="480"/>
      <c r="M258" s="480"/>
      <c r="N258" s="281"/>
      <c r="O258" s="278"/>
      <c r="P258" s="281"/>
      <c r="Q258" s="278"/>
      <c r="R258" s="286"/>
      <c r="S258" s="286"/>
      <c r="T258" s="286"/>
      <c r="U258" s="268"/>
    </row>
    <row r="259" spans="1:21">
      <c r="A259" s="275"/>
      <c r="B259" s="276"/>
      <c r="C259" s="480"/>
      <c r="D259" s="480"/>
      <c r="E259" s="283"/>
      <c r="F259" s="482"/>
      <c r="G259" s="482"/>
      <c r="H259" s="283"/>
      <c r="I259" s="285"/>
      <c r="J259" s="285"/>
      <c r="K259" s="283"/>
      <c r="L259" s="291"/>
      <c r="M259" s="275"/>
      <c r="N259" s="281"/>
      <c r="O259" s="278"/>
      <c r="P259" s="281"/>
      <c r="Q259" s="278"/>
      <c r="R259" s="288"/>
      <c r="S259" s="289"/>
      <c r="T259" s="289"/>
      <c r="U259" s="268"/>
    </row>
    <row r="260" spans="1:21">
      <c r="A260" s="287"/>
      <c r="B260" s="283"/>
      <c r="C260" s="278"/>
      <c r="D260" s="247"/>
      <c r="E260" s="276"/>
      <c r="F260" s="480"/>
      <c r="G260" s="480"/>
      <c r="H260" s="283"/>
      <c r="I260" s="278"/>
      <c r="J260" s="247"/>
      <c r="K260" s="278"/>
      <c r="L260" s="278"/>
      <c r="M260" s="278"/>
      <c r="N260" s="281"/>
      <c r="O260" s="278"/>
      <c r="P260" s="281"/>
      <c r="Q260" s="278"/>
      <c r="R260" s="288"/>
      <c r="S260" s="289"/>
      <c r="T260" s="289"/>
      <c r="U260" s="268"/>
    </row>
    <row r="261" spans="1:21">
      <c r="A261" s="275"/>
      <c r="B261" s="276"/>
      <c r="C261" s="480"/>
      <c r="D261" s="480"/>
      <c r="E261" s="283"/>
      <c r="F261" s="278"/>
      <c r="G261" s="275"/>
      <c r="H261" s="283"/>
      <c r="I261" s="278"/>
      <c r="J261" s="290"/>
      <c r="K261" s="278"/>
      <c r="L261" s="278"/>
      <c r="M261" s="278"/>
      <c r="N261" s="281"/>
      <c r="O261" s="278"/>
      <c r="P261" s="281"/>
      <c r="Q261" s="278"/>
      <c r="R261" s="293"/>
      <c r="S261" s="293"/>
      <c r="T261" s="293"/>
      <c r="U261" s="268"/>
    </row>
    <row r="262" spans="1:21">
      <c r="A262" s="287"/>
      <c r="B262" s="283"/>
      <c r="C262" s="278"/>
      <c r="D262" s="247"/>
      <c r="E262" s="276"/>
      <c r="F262" s="277"/>
      <c r="G262" s="247"/>
      <c r="H262" s="276"/>
      <c r="I262" s="480"/>
      <c r="J262" s="480"/>
      <c r="K262" s="278"/>
      <c r="L262" s="278"/>
      <c r="M262" s="278"/>
      <c r="N262" s="281"/>
      <c r="O262" s="278"/>
      <c r="P262" s="281"/>
      <c r="Q262" s="278"/>
      <c r="R262" s="293"/>
      <c r="S262" s="293"/>
      <c r="T262" s="293"/>
      <c r="U262" s="268"/>
    </row>
    <row r="263" spans="1:21">
      <c r="A263" s="275"/>
      <c r="B263" s="276"/>
      <c r="C263" s="480"/>
      <c r="D263" s="480"/>
      <c r="E263" s="283"/>
      <c r="F263" s="285"/>
      <c r="G263" s="285"/>
      <c r="H263" s="283"/>
      <c r="I263" s="291"/>
      <c r="J263" s="275"/>
      <c r="K263" s="278"/>
      <c r="L263" s="278"/>
      <c r="M263" s="278"/>
      <c r="N263" s="281"/>
      <c r="O263" s="278"/>
      <c r="P263" s="281"/>
      <c r="Q263" s="278"/>
      <c r="R263" s="286"/>
      <c r="S263" s="286"/>
      <c r="T263" s="286"/>
      <c r="U263" s="268"/>
    </row>
    <row r="264" spans="1:21">
      <c r="A264" s="287"/>
      <c r="B264" s="283"/>
      <c r="C264" s="278"/>
      <c r="D264" s="247"/>
      <c r="E264" s="276"/>
      <c r="F264" s="480"/>
      <c r="G264" s="480"/>
      <c r="H264" s="283"/>
      <c r="I264" s="278"/>
      <c r="J264" s="290"/>
      <c r="K264" s="276"/>
      <c r="L264" s="292"/>
      <c r="M264" s="292"/>
      <c r="N264" s="281"/>
      <c r="O264" s="278"/>
      <c r="P264" s="281"/>
      <c r="Q264" s="278"/>
      <c r="R264" s="288"/>
      <c r="S264" s="289"/>
      <c r="T264" s="289"/>
      <c r="U264" s="268"/>
    </row>
    <row r="265" spans="1:21">
      <c r="A265" s="275"/>
      <c r="B265" s="276"/>
      <c r="C265" s="480"/>
      <c r="D265" s="480"/>
      <c r="E265" s="283"/>
      <c r="F265" s="291"/>
      <c r="G265" s="275"/>
      <c r="H265" s="276"/>
      <c r="I265" s="292"/>
      <c r="J265" s="292"/>
      <c r="K265" s="281"/>
      <c r="L265" s="284"/>
      <c r="M265" s="281"/>
      <c r="N265" s="281"/>
      <c r="O265" s="278"/>
      <c r="P265" s="281"/>
      <c r="Q265" s="278"/>
      <c r="R265" s="293"/>
      <c r="S265" s="293"/>
      <c r="T265" s="293"/>
      <c r="U265" s="268"/>
    </row>
    <row r="266" spans="1:21" ht="17.399999999999999">
      <c r="A266" s="278"/>
      <c r="B266" s="278"/>
      <c r="C266" s="278"/>
      <c r="D266" s="278"/>
      <c r="E266" s="278"/>
      <c r="F266" s="278"/>
      <c r="G266" s="278"/>
      <c r="H266" s="278"/>
      <c r="I266" s="278"/>
      <c r="J266" s="278"/>
      <c r="K266" s="278"/>
      <c r="L266" s="278"/>
      <c r="M266" s="278"/>
      <c r="N266" s="278"/>
      <c r="O266" s="278"/>
      <c r="P266" s="278"/>
      <c r="Q266" s="278"/>
      <c r="R266" s="293"/>
      <c r="S266" s="293"/>
      <c r="T266" s="293"/>
      <c r="U266" s="268"/>
    </row>
    <row r="267" spans="1:21" ht="17.399999999999999">
      <c r="A267" s="278"/>
      <c r="B267" s="278"/>
      <c r="C267" s="278"/>
      <c r="D267" s="278"/>
      <c r="E267" s="278"/>
      <c r="F267" s="278"/>
      <c r="G267" s="278"/>
      <c r="H267" s="278"/>
      <c r="I267" s="278"/>
      <c r="J267" s="278"/>
      <c r="K267" s="278"/>
      <c r="L267" s="278"/>
      <c r="M267" s="278"/>
      <c r="N267" s="278"/>
      <c r="O267" s="278"/>
      <c r="P267" s="278"/>
      <c r="Q267" s="278"/>
      <c r="R267" s="293"/>
      <c r="S267" s="293"/>
      <c r="T267" s="293"/>
      <c r="U267" s="268"/>
    </row>
    <row r="268" spans="1:21">
      <c r="A268" s="272"/>
      <c r="B268" s="481"/>
      <c r="C268" s="481"/>
      <c r="D268" s="481"/>
      <c r="E268" s="481"/>
      <c r="F268" s="481"/>
      <c r="G268" s="481"/>
      <c r="H268" s="481"/>
      <c r="I268" s="481"/>
      <c r="J268" s="481"/>
      <c r="K268" s="278"/>
      <c r="L268" s="278"/>
      <c r="M268" s="278"/>
      <c r="N268" s="278"/>
      <c r="O268" s="278"/>
      <c r="P268" s="278"/>
      <c r="Q268" s="278"/>
      <c r="R268" s="293"/>
      <c r="S268" s="293"/>
      <c r="T268" s="293"/>
      <c r="U268" s="268"/>
    </row>
    <row r="269" spans="1:21" ht="21">
      <c r="A269" s="275"/>
      <c r="B269" s="274"/>
      <c r="C269" s="274"/>
      <c r="D269" s="247"/>
      <c r="E269" s="274"/>
      <c r="F269" s="279"/>
      <c r="G269" s="280"/>
      <c r="H269" s="276"/>
      <c r="I269" s="277"/>
      <c r="J269" s="277"/>
      <c r="K269" s="278"/>
      <c r="L269" s="278"/>
      <c r="M269" s="278"/>
      <c r="N269" s="278"/>
      <c r="O269" s="278"/>
      <c r="P269" s="278"/>
      <c r="Q269" s="278"/>
      <c r="R269" s="293"/>
      <c r="S269" s="293"/>
      <c r="T269" s="293"/>
      <c r="U269" s="268"/>
    </row>
    <row r="270" spans="1:21">
      <c r="A270" s="275"/>
      <c r="B270" s="276"/>
      <c r="C270" s="480"/>
      <c r="D270" s="480"/>
      <c r="E270" s="283"/>
      <c r="F270" s="482"/>
      <c r="G270" s="482"/>
      <c r="H270" s="283"/>
      <c r="I270" s="285"/>
      <c r="J270" s="285"/>
      <c r="K270" s="278"/>
      <c r="L270" s="278"/>
      <c r="M270" s="278"/>
      <c r="N270" s="278"/>
      <c r="O270" s="278"/>
      <c r="P270" s="278"/>
      <c r="Q270" s="278"/>
      <c r="R270" s="286"/>
      <c r="S270" s="286"/>
      <c r="T270" s="286"/>
      <c r="U270" s="268"/>
    </row>
    <row r="271" spans="1:21">
      <c r="A271" s="287"/>
      <c r="B271" s="283"/>
      <c r="C271" s="278"/>
      <c r="D271" s="247"/>
      <c r="E271" s="276"/>
      <c r="F271" s="480"/>
      <c r="G271" s="480"/>
      <c r="H271" s="283"/>
      <c r="I271" s="278"/>
      <c r="J271" s="247"/>
      <c r="K271" s="278"/>
      <c r="L271" s="278"/>
      <c r="M271" s="278"/>
      <c r="N271" s="278"/>
      <c r="O271" s="278"/>
      <c r="P271" s="278"/>
      <c r="Q271" s="278"/>
      <c r="R271" s="288"/>
      <c r="S271" s="289"/>
      <c r="T271" s="289"/>
      <c r="U271" s="268"/>
    </row>
    <row r="272" spans="1:21">
      <c r="A272" s="275"/>
      <c r="B272" s="276"/>
      <c r="C272" s="480"/>
      <c r="D272" s="480"/>
      <c r="E272" s="283"/>
      <c r="F272" s="278"/>
      <c r="G272" s="275"/>
      <c r="H272" s="283"/>
      <c r="I272" s="278"/>
      <c r="J272" s="290"/>
      <c r="K272" s="278"/>
      <c r="L272" s="278"/>
      <c r="M272" s="278"/>
      <c r="N272" s="278"/>
      <c r="O272" s="278"/>
      <c r="P272" s="278"/>
      <c r="Q272" s="278"/>
      <c r="R272" s="288"/>
      <c r="S272" s="289"/>
      <c r="T272" s="289"/>
      <c r="U272" s="268"/>
    </row>
    <row r="273" spans="1:21">
      <c r="A273" s="287"/>
      <c r="B273" s="283"/>
      <c r="C273" s="278"/>
      <c r="D273" s="247"/>
      <c r="E273" s="276"/>
      <c r="F273" s="277"/>
      <c r="G273" s="277"/>
      <c r="H273" s="276"/>
      <c r="I273" s="480"/>
      <c r="J273" s="480"/>
      <c r="K273" s="278"/>
      <c r="L273" s="278"/>
      <c r="M273" s="278"/>
      <c r="N273" s="278"/>
      <c r="O273" s="278"/>
      <c r="P273" s="278"/>
      <c r="Q273" s="278"/>
      <c r="R273" s="278"/>
      <c r="S273" s="278"/>
      <c r="T273" s="278"/>
      <c r="U273" s="268"/>
    </row>
    <row r="274" spans="1:21">
      <c r="A274" s="275"/>
      <c r="B274" s="276"/>
      <c r="C274" s="480"/>
      <c r="D274" s="480"/>
      <c r="E274" s="283"/>
      <c r="F274" s="285"/>
      <c r="G274" s="285"/>
      <c r="H274" s="283"/>
      <c r="I274" s="291"/>
      <c r="J274" s="275"/>
      <c r="K274" s="278"/>
      <c r="L274" s="278"/>
      <c r="M274" s="278"/>
      <c r="N274" s="278"/>
      <c r="O274" s="278"/>
      <c r="P274" s="278"/>
      <c r="Q274" s="278"/>
      <c r="R274" s="278"/>
      <c r="S274" s="278"/>
      <c r="T274" s="278"/>
      <c r="U274" s="268"/>
    </row>
    <row r="275" spans="1:21">
      <c r="A275" s="287"/>
      <c r="B275" s="283"/>
      <c r="C275" s="278"/>
      <c r="D275" s="247"/>
      <c r="E275" s="276"/>
      <c r="F275" s="480"/>
      <c r="G275" s="480"/>
      <c r="H275" s="283"/>
      <c r="I275" s="278"/>
      <c r="J275" s="290"/>
      <c r="K275" s="278"/>
      <c r="L275" s="278"/>
      <c r="M275" s="278"/>
      <c r="N275" s="278"/>
      <c r="O275" s="278"/>
      <c r="P275" s="278"/>
      <c r="Q275" s="278"/>
      <c r="R275" s="286"/>
      <c r="S275" s="286"/>
      <c r="T275" s="286"/>
      <c r="U275" s="268"/>
    </row>
    <row r="276" spans="1:21">
      <c r="A276" s="275"/>
      <c r="B276" s="276"/>
      <c r="C276" s="480"/>
      <c r="D276" s="480"/>
      <c r="E276" s="283"/>
      <c r="F276" s="291"/>
      <c r="G276" s="275"/>
      <c r="H276" s="276"/>
      <c r="I276" s="292"/>
      <c r="J276" s="292"/>
      <c r="K276" s="278"/>
      <c r="L276" s="278"/>
      <c r="M276" s="278"/>
      <c r="N276" s="278"/>
      <c r="O276" s="278"/>
      <c r="P276" s="278"/>
      <c r="Q276" s="278"/>
      <c r="R276" s="288"/>
      <c r="S276" s="289"/>
      <c r="T276" s="289"/>
      <c r="U276" s="268"/>
    </row>
    <row r="277" spans="1:21">
      <c r="A277" s="275"/>
      <c r="B277" s="276"/>
      <c r="C277" s="277"/>
      <c r="D277" s="277"/>
      <c r="E277" s="283"/>
      <c r="F277" s="285"/>
      <c r="G277" s="285"/>
      <c r="H277" s="283"/>
      <c r="I277" s="278"/>
      <c r="J277" s="290"/>
      <c r="K277" s="278"/>
      <c r="L277" s="278"/>
      <c r="M277" s="278"/>
      <c r="N277" s="278"/>
      <c r="O277" s="278"/>
      <c r="P277" s="278"/>
      <c r="Q277" s="278"/>
      <c r="R277" s="278"/>
      <c r="S277" s="278"/>
      <c r="T277" s="278"/>
      <c r="U277" s="268"/>
    </row>
    <row r="278" spans="1:21">
      <c r="A278" s="287"/>
      <c r="B278" s="283"/>
      <c r="C278" s="278"/>
      <c r="D278" s="247"/>
      <c r="E278" s="276"/>
      <c r="F278" s="277"/>
      <c r="G278" s="277"/>
      <c r="H278" s="283"/>
      <c r="I278" s="278"/>
      <c r="J278" s="290"/>
      <c r="K278" s="278"/>
      <c r="L278" s="278"/>
      <c r="M278" s="278"/>
      <c r="N278" s="278"/>
      <c r="O278" s="278"/>
      <c r="P278" s="278"/>
      <c r="Q278" s="278"/>
      <c r="R278" s="278"/>
      <c r="S278" s="278"/>
      <c r="T278" s="278"/>
      <c r="U278" s="268"/>
    </row>
    <row r="279" spans="1:21">
      <c r="A279" s="272"/>
      <c r="B279" s="481"/>
      <c r="C279" s="481"/>
      <c r="D279" s="481"/>
      <c r="E279" s="481"/>
      <c r="F279" s="481"/>
      <c r="G279" s="481"/>
      <c r="H279" s="283"/>
      <c r="I279" s="285"/>
      <c r="J279" s="272"/>
      <c r="K279" s="481"/>
      <c r="L279" s="481"/>
      <c r="M279" s="481"/>
      <c r="N279" s="481"/>
      <c r="O279" s="481"/>
      <c r="P279" s="481"/>
      <c r="Q279" s="278"/>
      <c r="R279" s="286"/>
      <c r="S279" s="286"/>
      <c r="T279" s="286"/>
      <c r="U279" s="268"/>
    </row>
    <row r="280" spans="1:21" ht="21">
      <c r="A280" s="275"/>
      <c r="B280" s="274"/>
      <c r="C280" s="274"/>
      <c r="D280" s="247"/>
      <c r="E280" s="274"/>
      <c r="F280" s="279"/>
      <c r="G280" s="280"/>
      <c r="H280" s="274"/>
      <c r="I280" s="274"/>
      <c r="J280" s="275"/>
      <c r="K280" s="274"/>
      <c r="L280" s="274"/>
      <c r="M280" s="247"/>
      <c r="N280" s="274"/>
      <c r="O280" s="279"/>
      <c r="P280" s="280"/>
      <c r="Q280" s="278"/>
      <c r="R280" s="288"/>
      <c r="S280" s="289"/>
      <c r="T280" s="289"/>
      <c r="U280" s="268"/>
    </row>
    <row r="281" spans="1:21">
      <c r="A281" s="275"/>
      <c r="B281" s="276"/>
      <c r="C281" s="480"/>
      <c r="D281" s="480"/>
      <c r="E281" s="283"/>
      <c r="F281" s="285"/>
      <c r="G281" s="285"/>
      <c r="H281" s="283"/>
      <c r="I281" s="278"/>
      <c r="J281" s="275"/>
      <c r="K281" s="276"/>
      <c r="L281" s="480"/>
      <c r="M281" s="480"/>
      <c r="N281" s="283"/>
      <c r="O281" s="285"/>
      <c r="P281" s="285"/>
      <c r="Q281" s="278"/>
      <c r="R281" s="293"/>
      <c r="S281" s="293"/>
      <c r="T281" s="293"/>
      <c r="U281" s="268"/>
    </row>
    <row r="282" spans="1:21">
      <c r="A282" s="287"/>
      <c r="B282" s="283"/>
      <c r="C282" s="278"/>
      <c r="D282" s="247"/>
      <c r="E282" s="276"/>
      <c r="F282" s="480"/>
      <c r="G282" s="480"/>
      <c r="H282" s="283"/>
      <c r="I282" s="285"/>
      <c r="J282" s="287"/>
      <c r="K282" s="283"/>
      <c r="L282" s="278"/>
      <c r="M282" s="247"/>
      <c r="N282" s="276"/>
      <c r="O282" s="480"/>
      <c r="P282" s="480"/>
      <c r="Q282" s="278"/>
      <c r="R282" s="293"/>
      <c r="S282" s="293"/>
      <c r="T282" s="293"/>
      <c r="U282" s="268"/>
    </row>
    <row r="283" spans="1:21">
      <c r="A283" s="275"/>
      <c r="B283" s="276"/>
      <c r="C283" s="480"/>
      <c r="D283" s="480"/>
      <c r="E283" s="283"/>
      <c r="F283" s="291"/>
      <c r="G283" s="275"/>
      <c r="H283" s="276"/>
      <c r="I283" s="277"/>
      <c r="J283" s="275"/>
      <c r="K283" s="276"/>
      <c r="L283" s="480"/>
      <c r="M283" s="480"/>
      <c r="N283" s="283"/>
      <c r="O283" s="291"/>
      <c r="P283" s="275"/>
      <c r="Q283" s="278"/>
      <c r="R283" s="286"/>
      <c r="S283" s="286"/>
      <c r="T283" s="286"/>
      <c r="U283" s="268"/>
    </row>
    <row r="284" spans="1:21" ht="17.399999999999999">
      <c r="A284" s="278"/>
      <c r="B284" s="278"/>
      <c r="C284" s="278"/>
      <c r="D284" s="278"/>
      <c r="E284" s="278"/>
      <c r="F284" s="278"/>
      <c r="G284" s="278"/>
      <c r="H284" s="278"/>
      <c r="I284" s="278"/>
      <c r="J284" s="278"/>
      <c r="K284" s="278"/>
      <c r="L284" s="278"/>
      <c r="M284" s="278"/>
      <c r="N284" s="278"/>
      <c r="O284" s="278"/>
      <c r="P284" s="278"/>
      <c r="Q284" s="278"/>
      <c r="R284" s="288"/>
      <c r="S284" s="289"/>
      <c r="T284" s="289"/>
      <c r="U284" s="268"/>
    </row>
    <row r="285" spans="1:21">
      <c r="A285" s="294"/>
      <c r="B285" s="271"/>
      <c r="C285" s="295"/>
      <c r="D285" s="295"/>
      <c r="E285" s="296"/>
      <c r="F285" s="296"/>
      <c r="G285" s="290"/>
      <c r="H285" s="281"/>
      <c r="I285" s="278"/>
      <c r="J285" s="281"/>
      <c r="K285" s="281"/>
      <c r="L285" s="278"/>
      <c r="M285" s="281"/>
      <c r="N285" s="278"/>
      <c r="O285" s="278"/>
      <c r="P285" s="297"/>
      <c r="Q285" s="278"/>
      <c r="R285" s="278"/>
      <c r="S285" s="278"/>
      <c r="T285" s="278"/>
    </row>
    <row r="286" spans="1:21">
      <c r="A286" s="287"/>
      <c r="B286" s="283"/>
      <c r="C286" s="278"/>
      <c r="D286" s="298"/>
      <c r="E286" s="283"/>
      <c r="F286" s="278"/>
      <c r="G286" s="290"/>
      <c r="H286" s="283"/>
      <c r="I286" s="278"/>
      <c r="J286" s="290"/>
      <c r="K286" s="281"/>
      <c r="L286" s="278"/>
      <c r="M286" s="281"/>
      <c r="N286" s="281"/>
      <c r="O286" s="278"/>
      <c r="P286" s="297"/>
      <c r="Q286" s="278"/>
      <c r="R286" s="278"/>
      <c r="S286" s="278"/>
      <c r="T286" s="278"/>
    </row>
    <row r="287" spans="1:21">
      <c r="A287" s="287"/>
      <c r="B287" s="283"/>
      <c r="C287" s="278"/>
      <c r="D287" s="298"/>
      <c r="E287" s="283"/>
      <c r="F287" s="278"/>
      <c r="G287" s="290"/>
      <c r="H287" s="283"/>
      <c r="I287" s="278"/>
      <c r="J287" s="290"/>
      <c r="K287" s="281"/>
      <c r="L287" s="278"/>
      <c r="M287" s="281"/>
      <c r="N287" s="281"/>
      <c r="O287" s="278"/>
      <c r="P287" s="281"/>
      <c r="Q287" s="278"/>
      <c r="R287" s="288"/>
      <c r="S287" s="289"/>
      <c r="T287" s="289"/>
    </row>
    <row r="288" spans="1:21">
      <c r="A288" s="287"/>
      <c r="B288" s="283"/>
      <c r="C288" s="278"/>
      <c r="D288" s="298"/>
      <c r="E288" s="283"/>
      <c r="F288" s="278"/>
      <c r="G288" s="290"/>
      <c r="H288" s="283"/>
      <c r="I288" s="278"/>
      <c r="J288" s="290"/>
      <c r="K288" s="281"/>
      <c r="L288" s="278"/>
      <c r="M288" s="281"/>
      <c r="N288" s="281"/>
      <c r="O288" s="278"/>
      <c r="P288" s="281"/>
      <c r="Q288" s="278"/>
      <c r="R288" s="278"/>
      <c r="S288" s="278"/>
      <c r="T288" s="278"/>
    </row>
  </sheetData>
  <sheetProtection formatCells="0" formatColumns="0" formatRows="0" insertRows="0" deleteRows="0"/>
  <mergeCells count="290">
    <mergeCell ref="C1:P1"/>
    <mergeCell ref="A3:P3"/>
    <mergeCell ref="A4:P4"/>
    <mergeCell ref="B6:D6"/>
    <mergeCell ref="E6:G6"/>
    <mergeCell ref="H6:J6"/>
    <mergeCell ref="K6:M6"/>
    <mergeCell ref="N6:P6"/>
    <mergeCell ref="I12:J12"/>
    <mergeCell ref="C13:D13"/>
    <mergeCell ref="F14:G14"/>
    <mergeCell ref="C15:D15"/>
    <mergeCell ref="L16:M16"/>
    <mergeCell ref="C17:D17"/>
    <mergeCell ref="H7:J7"/>
    <mergeCell ref="K7:M7"/>
    <mergeCell ref="N7:P7"/>
    <mergeCell ref="C9:D9"/>
    <mergeCell ref="F10:G10"/>
    <mergeCell ref="C11:D11"/>
    <mergeCell ref="O24:P24"/>
    <mergeCell ref="C25:D25"/>
    <mergeCell ref="F26:G26"/>
    <mergeCell ref="C27:D27"/>
    <mergeCell ref="I28:J28"/>
    <mergeCell ref="C29:D29"/>
    <mergeCell ref="F18:G18"/>
    <mergeCell ref="C19:D19"/>
    <mergeCell ref="I20:J20"/>
    <mergeCell ref="C21:D21"/>
    <mergeCell ref="F22:G22"/>
    <mergeCell ref="C23:D23"/>
    <mergeCell ref="I36:J36"/>
    <mergeCell ref="C37:D37"/>
    <mergeCell ref="F38:G38"/>
    <mergeCell ref="N38:P38"/>
    <mergeCell ref="C39:D39"/>
    <mergeCell ref="F40:G40"/>
    <mergeCell ref="O40:P40"/>
    <mergeCell ref="F30:G30"/>
    <mergeCell ref="C31:D31"/>
    <mergeCell ref="L32:M32"/>
    <mergeCell ref="C33:D33"/>
    <mergeCell ref="F34:G34"/>
    <mergeCell ref="C35:D35"/>
    <mergeCell ref="L48:M48"/>
    <mergeCell ref="C49:D49"/>
    <mergeCell ref="F50:G50"/>
    <mergeCell ref="C51:D51"/>
    <mergeCell ref="I52:J52"/>
    <mergeCell ref="C53:D53"/>
    <mergeCell ref="F42:G42"/>
    <mergeCell ref="C43:D43"/>
    <mergeCell ref="I44:J44"/>
    <mergeCell ref="C45:D45"/>
    <mergeCell ref="F46:G46"/>
    <mergeCell ref="C47:D47"/>
    <mergeCell ref="F62:G62"/>
    <mergeCell ref="C63:D63"/>
    <mergeCell ref="L64:M64"/>
    <mergeCell ref="C65:D65"/>
    <mergeCell ref="F66:G66"/>
    <mergeCell ref="C67:D67"/>
    <mergeCell ref="F54:G54"/>
    <mergeCell ref="O56:P56"/>
    <mergeCell ref="F58:G58"/>
    <mergeCell ref="C59:D59"/>
    <mergeCell ref="I60:J60"/>
    <mergeCell ref="C61:D61"/>
    <mergeCell ref="N84:P84"/>
    <mergeCell ref="C86:D86"/>
    <mergeCell ref="F86:G86"/>
    <mergeCell ref="I68:J68"/>
    <mergeCell ref="C69:D69"/>
    <mergeCell ref="F70:G70"/>
    <mergeCell ref="C79:P79"/>
    <mergeCell ref="A81:P81"/>
    <mergeCell ref="A82:P82"/>
    <mergeCell ref="F87:G87"/>
    <mergeCell ref="I87:J87"/>
    <mergeCell ref="C88:D88"/>
    <mergeCell ref="I88:J88"/>
    <mergeCell ref="F89:G89"/>
    <mergeCell ref="L90:M90"/>
    <mergeCell ref="B84:D84"/>
    <mergeCell ref="E84:G84"/>
    <mergeCell ref="H84:J84"/>
    <mergeCell ref="K84:M84"/>
    <mergeCell ref="O93:P93"/>
    <mergeCell ref="F94:G94"/>
    <mergeCell ref="I94:J94"/>
    <mergeCell ref="L95:M95"/>
    <mergeCell ref="C96:D96"/>
    <mergeCell ref="F96:G96"/>
    <mergeCell ref="C91:D91"/>
    <mergeCell ref="F91:G91"/>
    <mergeCell ref="L91:M91"/>
    <mergeCell ref="F92:G92"/>
    <mergeCell ref="C93:D93"/>
    <mergeCell ref="I93:J93"/>
    <mergeCell ref="C101:D101"/>
    <mergeCell ref="F101:G101"/>
    <mergeCell ref="L101:M101"/>
    <mergeCell ref="F102:G102"/>
    <mergeCell ref="C103:D103"/>
    <mergeCell ref="I103:J103"/>
    <mergeCell ref="F97:G97"/>
    <mergeCell ref="I97:J97"/>
    <mergeCell ref="C98:D98"/>
    <mergeCell ref="I98:J98"/>
    <mergeCell ref="F99:G99"/>
    <mergeCell ref="L100:M100"/>
    <mergeCell ref="F107:G107"/>
    <mergeCell ref="I107:J107"/>
    <mergeCell ref="C108:D108"/>
    <mergeCell ref="I108:J108"/>
    <mergeCell ref="F109:G109"/>
    <mergeCell ref="L110:M110"/>
    <mergeCell ref="O103:P103"/>
    <mergeCell ref="F104:G104"/>
    <mergeCell ref="I104:J104"/>
    <mergeCell ref="L105:M105"/>
    <mergeCell ref="C106:D106"/>
    <mergeCell ref="F106:G106"/>
    <mergeCell ref="O113:P113"/>
    <mergeCell ref="F114:G114"/>
    <mergeCell ref="I114:J114"/>
    <mergeCell ref="L115:M115"/>
    <mergeCell ref="C116:D116"/>
    <mergeCell ref="F116:G116"/>
    <mergeCell ref="C111:D111"/>
    <mergeCell ref="F111:G111"/>
    <mergeCell ref="L111:M111"/>
    <mergeCell ref="F112:G112"/>
    <mergeCell ref="C113:D113"/>
    <mergeCell ref="I113:J113"/>
    <mergeCell ref="C121:D121"/>
    <mergeCell ref="F121:G121"/>
    <mergeCell ref="L121:M121"/>
    <mergeCell ref="F122:G122"/>
    <mergeCell ref="C123:D123"/>
    <mergeCell ref="I123:J123"/>
    <mergeCell ref="F117:G117"/>
    <mergeCell ref="I117:J117"/>
    <mergeCell ref="C118:D118"/>
    <mergeCell ref="I118:J118"/>
    <mergeCell ref="F119:G119"/>
    <mergeCell ref="L120:M120"/>
    <mergeCell ref="O123:P123"/>
    <mergeCell ref="F124:G124"/>
    <mergeCell ref="I124:J124"/>
    <mergeCell ref="L125:M125"/>
    <mergeCell ref="B129:D129"/>
    <mergeCell ref="E129:G129"/>
    <mergeCell ref="H129:J129"/>
    <mergeCell ref="K129:M129"/>
    <mergeCell ref="N129:P129"/>
    <mergeCell ref="C148:D148"/>
    <mergeCell ref="F148:G148"/>
    <mergeCell ref="L148:M148"/>
    <mergeCell ref="O148:P148"/>
    <mergeCell ref="F149:G149"/>
    <mergeCell ref="O149:P149"/>
    <mergeCell ref="L137:M137"/>
    <mergeCell ref="O140:P140"/>
    <mergeCell ref="B146:D146"/>
    <mergeCell ref="E146:G146"/>
    <mergeCell ref="K146:M146"/>
    <mergeCell ref="N146:P146"/>
    <mergeCell ref="I165:J165"/>
    <mergeCell ref="C166:D166"/>
    <mergeCell ref="C150:D150"/>
    <mergeCell ref="L150:M150"/>
    <mergeCell ref="C155:P155"/>
    <mergeCell ref="A157:P157"/>
    <mergeCell ref="A158:P158"/>
    <mergeCell ref="B160:D160"/>
    <mergeCell ref="E160:G160"/>
    <mergeCell ref="H160:J160"/>
    <mergeCell ref="B168:D168"/>
    <mergeCell ref="E168:G168"/>
    <mergeCell ref="C170:D170"/>
    <mergeCell ref="F171:G171"/>
    <mergeCell ref="C172:D172"/>
    <mergeCell ref="B174:D174"/>
    <mergeCell ref="E174:G174"/>
    <mergeCell ref="C162:D162"/>
    <mergeCell ref="F162:G162"/>
    <mergeCell ref="F163:G163"/>
    <mergeCell ref="C164:D164"/>
    <mergeCell ref="C181:D181"/>
    <mergeCell ref="B186:D186"/>
    <mergeCell ref="E186:G186"/>
    <mergeCell ref="H186:J186"/>
    <mergeCell ref="B187:D187"/>
    <mergeCell ref="E187:G187"/>
    <mergeCell ref="H174:J174"/>
    <mergeCell ref="C176:D176"/>
    <mergeCell ref="F176:G176"/>
    <mergeCell ref="F177:G177"/>
    <mergeCell ref="C178:D178"/>
    <mergeCell ref="I179:J179"/>
    <mergeCell ref="F194:G194"/>
    <mergeCell ref="L194:M194"/>
    <mergeCell ref="C195:D195"/>
    <mergeCell ref="C197:D197"/>
    <mergeCell ref="F197:G197"/>
    <mergeCell ref="F198:G198"/>
    <mergeCell ref="C189:D189"/>
    <mergeCell ref="F189:G189"/>
    <mergeCell ref="F190:G190"/>
    <mergeCell ref="C191:D191"/>
    <mergeCell ref="I191:J191"/>
    <mergeCell ref="C193:D193"/>
    <mergeCell ref="L215:M215"/>
    <mergeCell ref="L216:M216"/>
    <mergeCell ref="H207:J207"/>
    <mergeCell ref="K207:M207"/>
    <mergeCell ref="C209:D209"/>
    <mergeCell ref="F209:G209"/>
    <mergeCell ref="F210:G210"/>
    <mergeCell ref="C211:D211"/>
    <mergeCell ref="C199:D199"/>
    <mergeCell ref="C201:D201"/>
    <mergeCell ref="F202:G202"/>
    <mergeCell ref="C203:D203"/>
    <mergeCell ref="B207:D207"/>
    <mergeCell ref="E207:G207"/>
    <mergeCell ref="C217:D217"/>
    <mergeCell ref="F217:G217"/>
    <mergeCell ref="F218:G218"/>
    <mergeCell ref="C219:D219"/>
    <mergeCell ref="I220:J220"/>
    <mergeCell ref="C221:D221"/>
    <mergeCell ref="I212:J212"/>
    <mergeCell ref="C213:D213"/>
    <mergeCell ref="F214:G214"/>
    <mergeCell ref="C215:D215"/>
    <mergeCell ref="A246:P246"/>
    <mergeCell ref="A247:P247"/>
    <mergeCell ref="B249:D249"/>
    <mergeCell ref="E249:G249"/>
    <mergeCell ref="H249:J249"/>
    <mergeCell ref="K249:M249"/>
    <mergeCell ref="F222:G222"/>
    <mergeCell ref="C223:D223"/>
    <mergeCell ref="C225:D225"/>
    <mergeCell ref="F226:G226"/>
    <mergeCell ref="C227:D227"/>
    <mergeCell ref="C244:P244"/>
    <mergeCell ref="N255:P255"/>
    <mergeCell ref="F256:G256"/>
    <mergeCell ref="C257:D257"/>
    <mergeCell ref="L257:M257"/>
    <mergeCell ref="L258:M258"/>
    <mergeCell ref="C259:D259"/>
    <mergeCell ref="F259:G259"/>
    <mergeCell ref="C251:D251"/>
    <mergeCell ref="F251:G251"/>
    <mergeCell ref="F252:G252"/>
    <mergeCell ref="C253:D253"/>
    <mergeCell ref="I254:J254"/>
    <mergeCell ref="C255:D255"/>
    <mergeCell ref="B268:D268"/>
    <mergeCell ref="E268:G268"/>
    <mergeCell ref="H268:J268"/>
    <mergeCell ref="C270:D270"/>
    <mergeCell ref="F270:G270"/>
    <mergeCell ref="F271:G271"/>
    <mergeCell ref="F260:G260"/>
    <mergeCell ref="C261:D261"/>
    <mergeCell ref="I262:J262"/>
    <mergeCell ref="C263:D263"/>
    <mergeCell ref="F264:G264"/>
    <mergeCell ref="C265:D265"/>
    <mergeCell ref="C283:D283"/>
    <mergeCell ref="L283:M283"/>
    <mergeCell ref="K279:M279"/>
    <mergeCell ref="N279:P279"/>
    <mergeCell ref="C281:D281"/>
    <mergeCell ref="L281:M281"/>
    <mergeCell ref="F282:G282"/>
    <mergeCell ref="O282:P282"/>
    <mergeCell ref="C272:D272"/>
    <mergeCell ref="I273:J273"/>
    <mergeCell ref="C274:D274"/>
    <mergeCell ref="F275:G275"/>
    <mergeCell ref="C276:D276"/>
    <mergeCell ref="B279:D279"/>
    <mergeCell ref="E279:G279"/>
  </mergeCells>
  <conditionalFormatting sqref="A9:D72">
    <cfRule type="duplicateValues" dxfId="1" priority="1"/>
  </conditionalFormatting>
  <conditionalFormatting sqref="K15 N25 K33 N41 K47 N57 K65 E75 E86 H87 E91 K91 H94 N94 E96 H97 E101 K101 H104 N104 E106 H107 E111 K111 H114 N114 E116 H117 E121 K121 H124 N124 E133 H135 K138 E139 H141 N141 E150 N150 E162 H166 E172 E176 K176 H179 N179 K182 E183 E188:E189 H192 E194:E195 E197 E203 E209 H213 E215 E217 K217 H221 E223 E227">
    <cfRule type="cellIs" dxfId="0" priority="2" stopIfTrue="1" operator="equal">
      <formula>"p"</formula>
    </cfRule>
  </conditionalFormatting>
  <printOptions horizontalCentered="1"/>
  <pageMargins left="0.39370078740157483" right="0.39370078740157483" top="0.23622047244094491" bottom="0.19685039370078741" header="0" footer="0"/>
  <pageSetup paperSize="9" scale="52" fitToHeight="0" orientation="portrait" r:id="rId1"/>
  <headerFooter alignWithMargins="0"/>
  <rowBreaks count="2" manualBreakCount="2">
    <brk id="78" max="15" man="1"/>
    <brk id="154" max="16383" man="1"/>
  </rowBreaks>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S123"/>
  <sheetViews>
    <sheetView zoomScale="70" zoomScaleNormal="70" workbookViewId="0">
      <selection activeCell="K3" sqref="K3"/>
    </sheetView>
  </sheetViews>
  <sheetFormatPr defaultColWidth="8" defaultRowHeight="20.100000000000001" customHeight="1"/>
  <cols>
    <col min="1" max="1" width="6.8984375" style="301" customWidth="1"/>
    <col min="2" max="2" width="7.19921875" style="329" customWidth="1"/>
    <col min="3" max="3" width="35.59765625" style="301" customWidth="1"/>
    <col min="4" max="4" width="21.59765625" style="301" customWidth="1"/>
    <col min="5" max="5" width="14.3984375" style="301" hidden="1" customWidth="1"/>
    <col min="6" max="6" width="45.19921875" style="301" customWidth="1"/>
    <col min="7" max="7" width="11.69921875" style="301" customWidth="1"/>
    <col min="8" max="8" width="6.8984375" style="301" customWidth="1"/>
    <col min="9" max="16384" width="8" style="301"/>
  </cols>
  <sheetData>
    <row r="1" spans="1:19" ht="43.5" customHeight="1">
      <c r="A1" s="299"/>
      <c r="B1" s="300"/>
      <c r="C1" s="514" t="str">
        <f>[2]te!E1</f>
        <v>2. Świąteczny Turniej Tenisa Stołowego, Tarnobrzeg 16.12.2023 r.</v>
      </c>
      <c r="D1" s="514"/>
      <c r="E1" s="514"/>
      <c r="F1" s="514"/>
      <c r="G1" s="514"/>
      <c r="H1" s="514"/>
    </row>
    <row r="2" spans="1:19" ht="21" customHeight="1">
      <c r="A2" s="302"/>
      <c r="B2" s="302"/>
      <c r="C2" s="302"/>
      <c r="D2" s="302"/>
      <c r="E2" s="302"/>
      <c r="F2" s="302"/>
      <c r="G2" s="302"/>
      <c r="H2" s="302"/>
    </row>
    <row r="3" spans="1:19" ht="28.5" customHeight="1">
      <c r="A3" s="515" t="str">
        <f>[2]te!A3</f>
        <v>gra pojedyncza mężczyzn</v>
      </c>
      <c r="B3" s="515"/>
      <c r="C3" s="515"/>
      <c r="D3" s="515"/>
      <c r="E3" s="515"/>
      <c r="F3" s="515"/>
      <c r="G3" s="515"/>
      <c r="H3" s="515"/>
      <c r="K3" s="303" t="s">
        <v>245</v>
      </c>
      <c r="L3" s="304" t="s">
        <v>246</v>
      </c>
    </row>
    <row r="4" spans="1:19" ht="18.899999999999999" customHeight="1">
      <c r="A4" s="516" t="s">
        <v>247</v>
      </c>
      <c r="B4" s="516"/>
      <c r="C4" s="516"/>
      <c r="D4" s="516"/>
      <c r="E4" s="516"/>
      <c r="F4" s="516"/>
      <c r="G4" s="516"/>
      <c r="H4" s="516"/>
    </row>
    <row r="5" spans="1:19" ht="24.75" customHeight="1">
      <c r="A5" s="305"/>
      <c r="B5" s="306"/>
      <c r="C5" s="305"/>
      <c r="D5" s="305"/>
      <c r="E5" s="305"/>
      <c r="F5" s="305"/>
      <c r="G5" s="306"/>
      <c r="H5" s="305"/>
    </row>
    <row r="6" spans="1:19" ht="24.75" customHeight="1">
      <c r="A6" s="307"/>
      <c r="B6" s="308" t="s">
        <v>248</v>
      </c>
      <c r="C6" s="308" t="s">
        <v>249</v>
      </c>
      <c r="D6" s="308" t="s">
        <v>250</v>
      </c>
      <c r="E6" s="308" t="s">
        <v>251</v>
      </c>
      <c r="F6" s="308" t="s">
        <v>252</v>
      </c>
      <c r="G6" s="308" t="s">
        <v>253</v>
      </c>
      <c r="H6" s="307"/>
    </row>
    <row r="7" spans="1:19" ht="24.75" customHeight="1">
      <c r="A7" s="305"/>
      <c r="B7" s="306"/>
      <c r="C7" s="305"/>
      <c r="D7" s="305"/>
      <c r="E7" s="305"/>
      <c r="F7" s="305"/>
      <c r="G7" s="306"/>
      <c r="H7" s="305"/>
    </row>
    <row r="8" spans="1:19" ht="24.75" customHeight="1">
      <c r="A8" s="305"/>
      <c r="B8" s="309" t="s">
        <v>40</v>
      </c>
      <c r="C8" s="310" t="str">
        <f>'[2]turniej GŁówny'!O40</f>
        <v>STAŃKO Dominik</v>
      </c>
      <c r="D8" s="311"/>
      <c r="E8" s="312"/>
      <c r="F8" s="313" t="s">
        <v>254</v>
      </c>
      <c r="G8" s="314"/>
      <c r="H8" s="305"/>
    </row>
    <row r="9" spans="1:19" ht="24.75" customHeight="1">
      <c r="A9" s="305"/>
      <c r="B9" s="309" t="s">
        <v>42</v>
      </c>
      <c r="C9" s="310" t="str">
        <f>'[2]turniej GŁówny'!O24</f>
        <v>JEŻ Grzegorz</v>
      </c>
      <c r="D9" s="311"/>
      <c r="E9" s="312"/>
      <c r="F9" s="313" t="s">
        <v>255</v>
      </c>
      <c r="G9" s="314"/>
      <c r="H9" s="305"/>
    </row>
    <row r="10" spans="1:19" ht="24.75" customHeight="1">
      <c r="A10" s="305"/>
      <c r="B10" s="309" t="s">
        <v>44</v>
      </c>
      <c r="C10" s="315" t="str">
        <f>'[2]turniej GŁówny'!F163</f>
        <v>PYTEL Adam</v>
      </c>
      <c r="D10" s="311"/>
      <c r="E10" s="312"/>
      <c r="F10" s="313" t="s">
        <v>256</v>
      </c>
      <c r="G10" s="314"/>
      <c r="H10" s="305"/>
    </row>
    <row r="11" spans="1:19" ht="24.75" customHeight="1">
      <c r="A11" s="305"/>
      <c r="B11" s="309" t="s">
        <v>46</v>
      </c>
      <c r="C11" s="310" t="str">
        <f>'[2]turniej GŁówny'!C164:D164</f>
        <v>TETLA Tomasz</v>
      </c>
      <c r="D11" s="311"/>
      <c r="E11" s="312"/>
      <c r="F11" s="313" t="s">
        <v>257</v>
      </c>
      <c r="G11" s="314"/>
      <c r="H11" s="305"/>
    </row>
    <row r="12" spans="1:19" ht="24.75" customHeight="1">
      <c r="A12" s="305"/>
      <c r="B12" s="309" t="s">
        <v>48</v>
      </c>
      <c r="C12" s="310" t="str">
        <f>'[2]turniej GŁówny'!I180</f>
        <v>SZUMILAS Władysław</v>
      </c>
      <c r="D12" s="311"/>
      <c r="E12" s="312"/>
      <c r="F12" s="313" t="s">
        <v>258</v>
      </c>
      <c r="G12" s="314"/>
      <c r="H12" s="305"/>
    </row>
    <row r="13" spans="1:19" ht="24.75" customHeight="1">
      <c r="A13" s="305"/>
      <c r="B13" s="309" t="s">
        <v>50</v>
      </c>
      <c r="C13" s="310" t="str">
        <f>'[2]turniej GŁówny'!F182</f>
        <v>STOSZKO Artur</v>
      </c>
      <c r="D13" s="311"/>
      <c r="E13" s="312"/>
      <c r="F13" s="313" t="s">
        <v>259</v>
      </c>
      <c r="G13" s="314"/>
      <c r="H13" s="305"/>
    </row>
    <row r="14" spans="1:19" ht="24.75" customHeight="1">
      <c r="A14" s="305"/>
      <c r="B14" s="309" t="s">
        <v>52</v>
      </c>
      <c r="C14" s="310" t="str">
        <f>'[2]turniej GŁówny'!O180</f>
        <v>WODKA Stanisław</v>
      </c>
      <c r="D14" s="311"/>
      <c r="E14" s="312"/>
      <c r="F14" s="313" t="s">
        <v>255</v>
      </c>
      <c r="G14" s="314"/>
      <c r="H14" s="305"/>
    </row>
    <row r="15" spans="1:19" ht="24.75" customHeight="1">
      <c r="A15" s="305"/>
      <c r="B15" s="309" t="s">
        <v>54</v>
      </c>
      <c r="C15" s="310" t="str">
        <f>'[2]turniej GŁówny'!L183</f>
        <v>URBAŃSKI Artur</v>
      </c>
      <c r="D15" s="311"/>
      <c r="E15" s="312"/>
      <c r="F15" s="313" t="s">
        <v>256</v>
      </c>
      <c r="G15" s="314"/>
      <c r="H15" s="305"/>
      <c r="O15" s="316"/>
      <c r="P15" s="317"/>
      <c r="Q15" s="318"/>
      <c r="R15" s="319"/>
      <c r="S15" s="320"/>
    </row>
    <row r="16" spans="1:19" ht="24.75" customHeight="1">
      <c r="A16" s="305"/>
      <c r="B16" s="517" t="s">
        <v>260</v>
      </c>
      <c r="C16" s="310" t="str">
        <f>'[2]turniej GŁówny'!C189:D189</f>
        <v>CZECH Artur</v>
      </c>
      <c r="D16" s="311"/>
      <c r="E16" s="312"/>
      <c r="F16" s="313" t="s">
        <v>256</v>
      </c>
      <c r="G16" s="314"/>
      <c r="H16" s="305"/>
      <c r="O16" s="321"/>
      <c r="P16" s="317"/>
      <c r="Q16" s="318"/>
      <c r="R16" s="322"/>
      <c r="S16" s="323"/>
    </row>
    <row r="17" spans="2:19" ht="24.75" customHeight="1">
      <c r="B17" s="517"/>
      <c r="C17" s="310" t="str">
        <f>'[2]turniej GŁówny'!C191:D191</f>
        <v>BIAŁEK Adam</v>
      </c>
      <c r="D17" s="311"/>
      <c r="E17" s="312"/>
      <c r="F17" s="313" t="s">
        <v>261</v>
      </c>
      <c r="G17" s="314"/>
      <c r="O17" s="321"/>
      <c r="P17" s="317"/>
      <c r="Q17" s="318"/>
      <c r="R17" s="322"/>
      <c r="S17" s="323"/>
    </row>
    <row r="18" spans="2:19" ht="24.75" customHeight="1">
      <c r="B18" s="517"/>
      <c r="C18" s="310" t="str">
        <f>'[2]turniej GŁówny'!C193:D193</f>
        <v>SUDOŁ Andrzej</v>
      </c>
      <c r="D18" s="311"/>
      <c r="E18" s="312"/>
      <c r="F18" s="313" t="s">
        <v>262</v>
      </c>
      <c r="G18" s="314"/>
    </row>
    <row r="19" spans="2:19" ht="24.75" customHeight="1">
      <c r="B19" s="517"/>
      <c r="C19" s="310" t="str">
        <f>'[2]turniej GŁówny'!C195:D195</f>
        <v>MRZYGŁÓD Tomasz</v>
      </c>
      <c r="D19" s="311"/>
      <c r="E19" s="312"/>
      <c r="F19" s="313" t="s">
        <v>256</v>
      </c>
      <c r="G19" s="314"/>
      <c r="H19" s="324"/>
      <c r="O19" s="316"/>
      <c r="P19" s="317"/>
      <c r="Q19" s="318"/>
      <c r="R19" s="322"/>
      <c r="S19" s="320"/>
    </row>
    <row r="20" spans="2:19" ht="24.75" customHeight="1">
      <c r="B20" s="517"/>
      <c r="C20" s="310" t="str">
        <f>'[2]turniej GŁówny'!C197:D197</f>
        <v>GÓRECZNY Szczepan</v>
      </c>
      <c r="D20" s="311"/>
      <c r="E20" s="312"/>
      <c r="F20" s="313" t="s">
        <v>255</v>
      </c>
      <c r="G20" s="314"/>
      <c r="O20" s="321"/>
      <c r="P20" s="317"/>
      <c r="Q20" s="318"/>
      <c r="R20" s="322"/>
      <c r="S20" s="323"/>
    </row>
    <row r="21" spans="2:19" ht="24.75" customHeight="1">
      <c r="B21" s="517"/>
      <c r="C21" s="310" t="str">
        <f>'[2]turniej GŁówny'!C199:D199</f>
        <v>KLOCEK Krzysztof</v>
      </c>
      <c r="D21" s="311"/>
      <c r="E21" s="312"/>
      <c r="F21" s="313" t="s">
        <v>254</v>
      </c>
      <c r="G21" s="314"/>
      <c r="O21" s="321"/>
      <c r="P21" s="317"/>
      <c r="Q21" s="318"/>
      <c r="R21" s="322"/>
      <c r="S21" s="323"/>
    </row>
    <row r="22" spans="2:19" ht="24.75" customHeight="1">
      <c r="B22" s="517"/>
      <c r="C22" s="310" t="str">
        <f>'[2]turniej GŁówny'!C201:D201</f>
        <v>NAGÓRZAŃSKI Seweryn</v>
      </c>
      <c r="D22" s="311"/>
      <c r="E22" s="312"/>
      <c r="F22" s="313" t="s">
        <v>258</v>
      </c>
      <c r="G22" s="314"/>
      <c r="Q22" s="318"/>
      <c r="R22" s="319"/>
      <c r="S22" s="323"/>
    </row>
    <row r="23" spans="2:19" ht="24.75" customHeight="1">
      <c r="B23" s="517"/>
      <c r="C23" s="310" t="str">
        <f>'[2]turniej GŁówny'!C203:D203</f>
        <v>JANECZKO Konrad</v>
      </c>
      <c r="D23" s="311"/>
      <c r="E23" s="312"/>
      <c r="F23" s="313" t="s">
        <v>263</v>
      </c>
      <c r="G23" s="314"/>
    </row>
    <row r="24" spans="2:19" ht="24.75" customHeight="1">
      <c r="B24" s="517" t="s">
        <v>264</v>
      </c>
      <c r="C24" s="310" t="str">
        <f>'[2]turniej GŁówny'!C209:D209</f>
        <v>CZECH Marcin</v>
      </c>
      <c r="D24" s="311"/>
      <c r="E24" s="312"/>
      <c r="F24" s="313" t="s">
        <v>256</v>
      </c>
      <c r="G24" s="314"/>
    </row>
    <row r="25" spans="2:19" ht="24.75" customHeight="1">
      <c r="B25" s="517"/>
      <c r="C25" s="310" t="str">
        <f>'[2]turniej GŁówny'!C211:D211</f>
        <v>BEDNARSKI Marcin</v>
      </c>
      <c r="D25" s="311"/>
      <c r="E25" s="312"/>
      <c r="F25" s="313" t="s">
        <v>265</v>
      </c>
      <c r="G25" s="314"/>
    </row>
    <row r="26" spans="2:19" ht="24.75" customHeight="1">
      <c r="B26" s="517"/>
      <c r="C26" s="310" t="str">
        <f>'[2]turniej GŁówny'!C213:D213</f>
        <v>DRZAZGA Andrzej</v>
      </c>
      <c r="D26" s="311"/>
      <c r="E26" s="312"/>
      <c r="F26" s="313" t="s">
        <v>255</v>
      </c>
      <c r="G26" s="314"/>
      <c r="O26" s="321"/>
      <c r="P26" s="317"/>
      <c r="Q26" s="318"/>
      <c r="R26" s="319"/>
      <c r="S26" s="323"/>
    </row>
    <row r="27" spans="2:19" ht="24.75" customHeight="1">
      <c r="B27" s="517"/>
      <c r="C27" s="310" t="str">
        <f>'[2]turniej GŁówny'!C215:D215</f>
        <v>ZYCH Tadeusz</v>
      </c>
      <c r="D27" s="311"/>
      <c r="E27" s="312"/>
      <c r="F27" s="313" t="s">
        <v>266</v>
      </c>
      <c r="G27" s="314"/>
    </row>
    <row r="28" spans="2:19" ht="24.75" customHeight="1">
      <c r="B28" s="517"/>
      <c r="C28" s="310" t="str">
        <f>'[2]turniej GŁówny'!C217:D217</f>
        <v>BOGACZ Andrzej</v>
      </c>
      <c r="D28" s="311"/>
      <c r="E28" s="312"/>
      <c r="F28" s="313" t="s">
        <v>256</v>
      </c>
      <c r="G28" s="314"/>
      <c r="H28" s="324"/>
    </row>
    <row r="29" spans="2:19" ht="24.75" customHeight="1">
      <c r="B29" s="517"/>
      <c r="C29" s="310" t="str">
        <f>'[2]turniej GŁówny'!C219:D219</f>
        <v>KRUK Wacław</v>
      </c>
      <c r="D29" s="311"/>
      <c r="E29" s="312"/>
      <c r="F29" s="313" t="s">
        <v>267</v>
      </c>
      <c r="G29" s="314"/>
    </row>
    <row r="30" spans="2:19" ht="24.75" customHeight="1">
      <c r="B30" s="517"/>
      <c r="C30" s="310" t="str">
        <f>'[2]turniej GŁówny'!C221:D221</f>
        <v>DYL Dawid</v>
      </c>
      <c r="D30" s="311"/>
      <c r="E30" s="312"/>
      <c r="F30" s="313" t="s">
        <v>256</v>
      </c>
      <c r="G30" s="314"/>
    </row>
    <row r="31" spans="2:19" ht="24.75" customHeight="1">
      <c r="B31" s="517"/>
      <c r="C31" s="310" t="str">
        <f>'[2]turniej GŁówny'!C223:D223</f>
        <v>WALEC Mieczysław</v>
      </c>
      <c r="D31" s="311"/>
      <c r="E31" s="312"/>
      <c r="F31" s="313" t="s">
        <v>255</v>
      </c>
      <c r="G31" s="314"/>
    </row>
    <row r="32" spans="2:19" ht="24.75" customHeight="1">
      <c r="B32" s="517" t="s">
        <v>268</v>
      </c>
      <c r="C32" s="310" t="str">
        <f>'[2]turniej Pocieszenia'!F10</f>
        <v>GRĄZKA Adam</v>
      </c>
      <c r="D32" s="311"/>
      <c r="E32" s="312"/>
      <c r="F32" s="313" t="s">
        <v>256</v>
      </c>
      <c r="G32" s="314"/>
    </row>
    <row r="33" spans="2:7" ht="24.75" customHeight="1">
      <c r="B33" s="517"/>
      <c r="C33" s="310" t="str">
        <f>'[2]turniej Pocieszenia'!C13:D13</f>
        <v>WILKUTOWSKI Paweł</v>
      </c>
      <c r="D33" s="311"/>
      <c r="E33" s="312"/>
      <c r="F33" s="313" t="s">
        <v>256</v>
      </c>
      <c r="G33" s="314"/>
    </row>
    <row r="34" spans="2:7" ht="24.75" customHeight="1">
      <c r="B34" s="517"/>
      <c r="C34" s="310" t="str">
        <f>'[2]turniej Pocieszenia'!C15:D15</f>
        <v>SUSKI Stanisław</v>
      </c>
      <c r="D34" s="311"/>
      <c r="E34" s="312"/>
      <c r="F34" s="313" t="s">
        <v>256</v>
      </c>
      <c r="G34" s="314"/>
    </row>
    <row r="35" spans="2:7" ht="24.75" customHeight="1">
      <c r="B35" s="517"/>
      <c r="C35" s="310" t="str">
        <f>'[2]turniej Pocieszenia'!C17:D17</f>
        <v>CHMIELOWIEC Mateusz</v>
      </c>
      <c r="D35" s="311"/>
      <c r="E35" s="312"/>
      <c r="F35" s="313" t="s">
        <v>269</v>
      </c>
      <c r="G35" s="314"/>
    </row>
    <row r="36" spans="2:7" ht="24.75" customHeight="1">
      <c r="B36" s="517"/>
      <c r="C36" s="310" t="str">
        <f>'[2]turniej Pocieszenia'!F22</f>
        <v>NOWAK Karol</v>
      </c>
      <c r="D36" s="311"/>
      <c r="E36" s="312"/>
      <c r="F36" s="313" t="s">
        <v>256</v>
      </c>
      <c r="G36" s="314"/>
    </row>
    <row r="37" spans="2:7" ht="24.75" customHeight="1">
      <c r="B37" s="517"/>
      <c r="C37" s="310" t="str">
        <f>'[2]turniej Pocieszenia'!F26</f>
        <v>MACHULA Roman</v>
      </c>
      <c r="D37" s="311"/>
      <c r="E37" s="312"/>
      <c r="F37" s="313" t="s">
        <v>267</v>
      </c>
      <c r="G37" s="314"/>
    </row>
    <row r="38" spans="2:7" ht="24.75" customHeight="1">
      <c r="B38" s="517"/>
      <c r="C38" s="310" t="str">
        <f>'[2]turniej Pocieszenia'!C31:D31</f>
        <v>NOWAK Marek</v>
      </c>
      <c r="D38" s="311"/>
      <c r="E38" s="312"/>
      <c r="F38" s="313" t="s">
        <v>256</v>
      </c>
      <c r="G38" s="314"/>
    </row>
    <row r="39" spans="2:7" ht="24.75" customHeight="1">
      <c r="B39" s="517"/>
      <c r="C39" s="310" t="str">
        <f>'[2]turniej Pocieszenia'!C33:D33</f>
        <v>ABRAMCZYK Jacek</v>
      </c>
      <c r="D39" s="311"/>
      <c r="E39" s="312"/>
      <c r="F39" s="313" t="s">
        <v>256</v>
      </c>
      <c r="G39" s="314"/>
    </row>
    <row r="40" spans="2:7" ht="24.75" customHeight="1">
      <c r="B40" s="517"/>
      <c r="C40" s="310" t="str">
        <f>'[2]turniej Pocieszenia'!C35:D35</f>
        <v>MATYKA Dominik</v>
      </c>
      <c r="D40" s="311"/>
      <c r="E40" s="312"/>
      <c r="F40" s="313" t="s">
        <v>270</v>
      </c>
      <c r="G40" s="314"/>
    </row>
    <row r="41" spans="2:7" ht="24.75" customHeight="1">
      <c r="B41" s="517"/>
      <c r="C41" s="310" t="str">
        <f>'[2]turniej Pocieszenia'!F38</f>
        <v>CHODUR Paweł</v>
      </c>
      <c r="D41" s="311"/>
      <c r="E41" s="312"/>
      <c r="F41" s="313" t="s">
        <v>256</v>
      </c>
      <c r="G41" s="314"/>
    </row>
    <row r="42" spans="2:7" ht="24.75" customHeight="1">
      <c r="B42" s="517"/>
      <c r="C42" s="310" t="str">
        <f>'[2]turniej Pocieszenia'!F42</f>
        <v>KAMIŃSKI Alan</v>
      </c>
      <c r="D42" s="311"/>
      <c r="E42" s="312"/>
      <c r="F42" s="313" t="s">
        <v>256</v>
      </c>
      <c r="G42" s="314"/>
    </row>
    <row r="43" spans="2:7" ht="24.75" customHeight="1">
      <c r="B43" s="517"/>
      <c r="C43" s="310" t="str">
        <f>'[2]turniej Pocieszenia'!C45:D45</f>
        <v>KULIG Wojciech</v>
      </c>
      <c r="D43" s="311"/>
      <c r="E43" s="312"/>
      <c r="F43" s="313" t="s">
        <v>256</v>
      </c>
      <c r="G43" s="314"/>
    </row>
    <row r="44" spans="2:7" ht="24.75" customHeight="1">
      <c r="B44" s="517"/>
      <c r="C44" s="310" t="str">
        <f>'[2]turniej Pocieszenia'!C47:D47</f>
        <v>STARZ Andrzej</v>
      </c>
      <c r="D44" s="311"/>
      <c r="E44" s="312"/>
      <c r="F44" s="313" t="s">
        <v>256</v>
      </c>
      <c r="G44" s="314"/>
    </row>
    <row r="45" spans="2:7" ht="24.75" customHeight="1">
      <c r="B45" s="517"/>
      <c r="C45" s="310" t="str">
        <f>'[2]turniej Pocieszenia'!C49:D49</f>
        <v>SKAWINA Jakub</v>
      </c>
      <c r="D45" s="311"/>
      <c r="E45" s="312"/>
      <c r="F45" s="313" t="s">
        <v>271</v>
      </c>
      <c r="G45" s="314"/>
    </row>
    <row r="46" spans="2:7" ht="24.75" customHeight="1">
      <c r="B46" s="517"/>
      <c r="C46" s="310" t="str">
        <f>'[2]turniej Pocieszenia'!F54</f>
        <v>BOCHNIEWICZ Krzysztof</v>
      </c>
      <c r="D46" s="311"/>
      <c r="E46" s="312"/>
      <c r="F46" s="313" t="s">
        <v>256</v>
      </c>
      <c r="G46" s="314"/>
    </row>
    <row r="47" spans="2:7" ht="24.75" customHeight="1">
      <c r="B47" s="517"/>
      <c r="C47" s="310" t="str">
        <f>'[2]turniej Pocieszenia'!F58</f>
        <v>BEDNARSKI Damian</v>
      </c>
      <c r="D47" s="311"/>
      <c r="E47" s="312"/>
      <c r="F47" s="313" t="s">
        <v>265</v>
      </c>
      <c r="G47" s="314"/>
    </row>
    <row r="48" spans="2:7" ht="24.75" customHeight="1">
      <c r="B48" s="517"/>
      <c r="C48" s="310" t="str">
        <f>'[2]turniej Pocieszenia'!C63:D63</f>
        <v>POTYRAK Łukasz</v>
      </c>
      <c r="D48" s="311"/>
      <c r="E48" s="312"/>
      <c r="F48" s="313" t="s">
        <v>256</v>
      </c>
      <c r="G48" s="314"/>
    </row>
    <row r="49" spans="1:9" ht="24.75" customHeight="1">
      <c r="B49" s="517"/>
      <c r="C49" s="310" t="str">
        <f>'[2]turniej Pocieszenia'!C65:D65</f>
        <v>PIECHOWICZ Arkadiusz</v>
      </c>
      <c r="D49" s="311"/>
      <c r="E49" s="312"/>
      <c r="F49" s="313" t="s">
        <v>256</v>
      </c>
      <c r="G49" s="314"/>
    </row>
    <row r="50" spans="1:9" ht="24.75" customHeight="1">
      <c r="B50" s="517"/>
      <c r="C50" s="310" t="str">
        <f>'[2]turniej Pocieszenia'!C67:D67</f>
        <v>BARYŁA Karol</v>
      </c>
      <c r="D50" s="311"/>
      <c r="E50" s="312"/>
      <c r="F50" s="313" t="s">
        <v>256</v>
      </c>
      <c r="G50" s="314"/>
    </row>
    <row r="51" spans="1:9" ht="24.75" customHeight="1">
      <c r="B51" s="517"/>
      <c r="C51" s="310" t="str">
        <f>'[2]turniej Pocieszenia'!F70</f>
        <v>DUDA Sławomir</v>
      </c>
      <c r="D51" s="311"/>
      <c r="E51" s="312"/>
      <c r="F51" s="313" t="s">
        <v>256</v>
      </c>
      <c r="G51" s="314"/>
    </row>
    <row r="52" spans="1:9" ht="24.75" customHeight="1">
      <c r="B52" s="309"/>
      <c r="C52" s="310"/>
      <c r="D52" s="311"/>
      <c r="E52" s="312"/>
      <c r="F52" s="313"/>
      <c r="G52" s="314"/>
    </row>
    <row r="53" spans="1:9" ht="24.75" customHeight="1">
      <c r="B53" s="309"/>
      <c r="C53" s="310"/>
      <c r="D53" s="311"/>
      <c r="E53" s="312"/>
      <c r="F53" s="313"/>
      <c r="G53" s="314"/>
    </row>
    <row r="54" spans="1:9" ht="24.75" customHeight="1">
      <c r="B54" s="309"/>
      <c r="C54" s="321"/>
      <c r="D54" s="317"/>
      <c r="E54" s="319"/>
      <c r="F54" s="325"/>
      <c r="G54" s="323"/>
    </row>
    <row r="55" spans="1:9" ht="20.100000000000001" customHeight="1">
      <c r="B55" s="306"/>
      <c r="C55" s="305"/>
      <c r="D55" s="305"/>
      <c r="E55" s="305" t="s">
        <v>272</v>
      </c>
      <c r="F55" s="305"/>
      <c r="G55" s="306"/>
      <c r="H55" s="305"/>
    </row>
    <row r="56" spans="1:9" ht="20.100000000000001" customHeight="1">
      <c r="A56" s="326" t="str">
        <f>IF([4]info!C$7="","", CONCATENATE([4]info!B$7," ",[4]info!C$7))</f>
        <v>Obsługa komputerowa: Marek WOREK</v>
      </c>
      <c r="B56" s="2"/>
      <c r="C56" s="210"/>
      <c r="D56" s="210"/>
      <c r="E56" s="211"/>
      <c r="F56" s="211"/>
      <c r="G56" s="327" t="str">
        <f>IF([4]info!C$6="","", CONCATENATE([4]info!B$6," ",[4]info!C$6))</f>
        <v>Sędzia Główny: Jakub Kordyś</v>
      </c>
      <c r="H56" s="210"/>
      <c r="I56" s="210"/>
    </row>
    <row r="57" spans="1:9" ht="20.100000000000001" customHeight="1">
      <c r="B57" s="306"/>
      <c r="C57" s="305"/>
      <c r="D57" s="305"/>
      <c r="E57" s="305"/>
      <c r="F57" s="305"/>
      <c r="G57" s="305"/>
      <c r="H57" s="305"/>
    </row>
    <row r="58" spans="1:9" ht="20.100000000000001" customHeight="1">
      <c r="B58" s="306"/>
      <c r="C58" s="305"/>
      <c r="D58" s="305"/>
      <c r="E58" s="305"/>
      <c r="F58" s="305"/>
      <c r="G58" s="306"/>
      <c r="H58" s="328"/>
    </row>
    <row r="59" spans="1:9" ht="20.100000000000001" customHeight="1">
      <c r="B59" s="306"/>
      <c r="C59" s="305"/>
      <c r="D59" s="305"/>
      <c r="E59" s="305"/>
      <c r="F59" s="305"/>
      <c r="G59" s="306"/>
      <c r="H59" s="305"/>
    </row>
    <row r="60" spans="1:9" ht="20.100000000000001" customHeight="1">
      <c r="B60" s="306"/>
      <c r="C60" s="305"/>
      <c r="D60" s="305"/>
      <c r="E60" s="305"/>
      <c r="F60" s="305"/>
      <c r="G60" s="306"/>
      <c r="H60" s="305"/>
    </row>
    <row r="61" spans="1:9" ht="20.100000000000001" customHeight="1">
      <c r="B61" s="306"/>
      <c r="C61" s="305"/>
      <c r="D61" s="305"/>
      <c r="E61" s="305"/>
      <c r="F61" s="305"/>
      <c r="G61" s="306"/>
      <c r="H61" s="305"/>
    </row>
    <row r="62" spans="1:9" ht="20.100000000000001" customHeight="1">
      <c r="B62" s="306"/>
      <c r="C62" s="305"/>
      <c r="D62" s="305"/>
      <c r="E62" s="305"/>
      <c r="F62" s="305"/>
      <c r="G62" s="306"/>
      <c r="H62" s="305"/>
    </row>
    <row r="63" spans="1:9" ht="20.100000000000001" customHeight="1">
      <c r="B63" s="306"/>
      <c r="C63" s="305"/>
      <c r="D63" s="305"/>
      <c r="E63" s="305"/>
      <c r="F63" s="305"/>
      <c r="G63" s="306"/>
      <c r="H63" s="305"/>
    </row>
    <row r="64" spans="1:9" ht="20.100000000000001" customHeight="1">
      <c r="B64" s="306"/>
      <c r="C64" s="305"/>
      <c r="D64" s="305"/>
      <c r="E64" s="305"/>
      <c r="F64" s="305"/>
      <c r="G64" s="306"/>
    </row>
    <row r="65" spans="2:7" ht="20.100000000000001" customHeight="1">
      <c r="B65" s="306"/>
      <c r="C65" s="321"/>
      <c r="D65" s="317"/>
      <c r="E65" s="318"/>
      <c r="F65" s="319"/>
      <c r="G65" s="320"/>
    </row>
    <row r="66" spans="2:7" ht="20.100000000000001" customHeight="1">
      <c r="B66" s="306"/>
      <c r="C66" s="321"/>
      <c r="D66" s="317"/>
      <c r="E66" s="318"/>
      <c r="F66" s="319"/>
      <c r="G66" s="320"/>
    </row>
    <row r="67" spans="2:7" ht="20.100000000000001" customHeight="1">
      <c r="B67" s="306"/>
    </row>
    <row r="68" spans="2:7" ht="20.100000000000001" customHeight="1">
      <c r="B68" s="306"/>
      <c r="C68" s="305"/>
      <c r="D68" s="305"/>
      <c r="E68" s="305"/>
      <c r="F68" s="305"/>
      <c r="G68" s="306"/>
    </row>
    <row r="69" spans="2:7" ht="20.100000000000001" customHeight="1">
      <c r="B69" s="306"/>
      <c r="C69" s="305"/>
      <c r="D69" s="305"/>
      <c r="E69" s="305"/>
      <c r="F69" s="305"/>
      <c r="G69" s="306"/>
    </row>
    <row r="70" spans="2:7" ht="20.100000000000001" customHeight="1">
      <c r="B70" s="306"/>
      <c r="C70" s="305"/>
      <c r="D70" s="305"/>
      <c r="E70" s="305"/>
      <c r="F70" s="305"/>
      <c r="G70" s="306"/>
    </row>
    <row r="71" spans="2:7" ht="20.100000000000001" customHeight="1">
      <c r="B71" s="306"/>
      <c r="C71" s="305"/>
      <c r="D71" s="305"/>
      <c r="E71" s="305"/>
      <c r="F71" s="305"/>
      <c r="G71" s="306"/>
    </row>
    <row r="72" spans="2:7" ht="20.100000000000001" customHeight="1">
      <c r="B72" s="306"/>
      <c r="C72" s="305"/>
      <c r="D72" s="305"/>
      <c r="E72" s="305"/>
      <c r="F72" s="305"/>
      <c r="G72" s="306"/>
    </row>
    <row r="73" spans="2:7" ht="20.100000000000001" customHeight="1">
      <c r="B73" s="306"/>
      <c r="C73" s="305"/>
      <c r="D73" s="305"/>
      <c r="E73" s="305"/>
      <c r="F73" s="305"/>
      <c r="G73" s="306"/>
    </row>
    <row r="74" spans="2:7" ht="20.100000000000001" customHeight="1">
      <c r="B74" s="306"/>
      <c r="C74" s="305"/>
      <c r="D74" s="305"/>
      <c r="E74" s="305"/>
      <c r="F74" s="305"/>
      <c r="G74" s="306"/>
    </row>
    <row r="75" spans="2:7" ht="20.100000000000001" customHeight="1">
      <c r="B75" s="306"/>
      <c r="C75" s="305"/>
      <c r="D75" s="305"/>
      <c r="E75" s="305"/>
      <c r="F75" s="305"/>
      <c r="G75" s="306"/>
    </row>
    <row r="76" spans="2:7" ht="20.100000000000001" customHeight="1">
      <c r="B76" s="306"/>
      <c r="C76" s="305"/>
      <c r="D76" s="305"/>
      <c r="E76" s="305"/>
      <c r="F76" s="305"/>
      <c r="G76" s="306"/>
    </row>
    <row r="77" spans="2:7" ht="20.100000000000001" customHeight="1">
      <c r="B77" s="306"/>
      <c r="C77" s="305"/>
      <c r="D77" s="305"/>
      <c r="E77" s="305"/>
      <c r="F77" s="305"/>
      <c r="G77" s="306"/>
    </row>
    <row r="78" spans="2:7" ht="20.100000000000001" customHeight="1">
      <c r="B78" s="306"/>
      <c r="C78" s="305"/>
      <c r="D78" s="305"/>
      <c r="E78" s="305"/>
      <c r="F78" s="305"/>
      <c r="G78" s="306"/>
    </row>
    <row r="79" spans="2:7" ht="20.100000000000001" customHeight="1">
      <c r="B79" s="306"/>
      <c r="C79" s="305"/>
      <c r="D79" s="305"/>
      <c r="E79" s="305"/>
      <c r="F79" s="305"/>
      <c r="G79" s="306"/>
    </row>
    <row r="80" spans="2:7" ht="20.100000000000001" customHeight="1">
      <c r="B80" s="306"/>
      <c r="C80" s="305"/>
      <c r="D80" s="305"/>
      <c r="E80" s="305"/>
      <c r="F80" s="305"/>
      <c r="G80" s="306"/>
    </row>
    <row r="81" spans="2:7" ht="20.100000000000001" customHeight="1">
      <c r="B81" s="306"/>
      <c r="C81" s="305"/>
      <c r="D81" s="305"/>
      <c r="E81" s="305"/>
      <c r="F81" s="305"/>
      <c r="G81" s="306"/>
    </row>
    <row r="82" spans="2:7" ht="20.100000000000001" customHeight="1">
      <c r="B82" s="306"/>
      <c r="C82" s="305"/>
      <c r="D82" s="305"/>
      <c r="E82" s="305"/>
      <c r="F82" s="305"/>
      <c r="G82" s="306"/>
    </row>
    <row r="83" spans="2:7" ht="20.100000000000001" customHeight="1">
      <c r="B83" s="306"/>
      <c r="C83" s="305"/>
      <c r="D83" s="305"/>
      <c r="E83" s="305"/>
      <c r="F83" s="305"/>
      <c r="G83" s="306"/>
    </row>
    <row r="84" spans="2:7" ht="20.100000000000001" customHeight="1">
      <c r="B84" s="306"/>
      <c r="C84" s="305"/>
      <c r="D84" s="305"/>
      <c r="E84" s="305"/>
      <c r="F84" s="305"/>
      <c r="G84" s="306"/>
    </row>
    <row r="85" spans="2:7" ht="20.100000000000001" customHeight="1">
      <c r="B85" s="306"/>
      <c r="C85" s="305"/>
      <c r="D85" s="305"/>
      <c r="E85" s="305"/>
      <c r="F85" s="305"/>
      <c r="G85" s="306"/>
    </row>
    <row r="86" spans="2:7" ht="20.100000000000001" customHeight="1">
      <c r="B86" s="306"/>
      <c r="C86" s="305"/>
      <c r="D86" s="305"/>
      <c r="E86" s="305"/>
      <c r="F86" s="305"/>
      <c r="G86" s="306"/>
    </row>
    <row r="87" spans="2:7" ht="20.100000000000001" customHeight="1">
      <c r="B87" s="306"/>
      <c r="C87" s="305"/>
      <c r="D87" s="305"/>
      <c r="E87" s="305"/>
      <c r="F87" s="305"/>
      <c r="G87" s="306"/>
    </row>
    <row r="88" spans="2:7" ht="20.100000000000001" customHeight="1">
      <c r="B88" s="306"/>
      <c r="C88" s="305"/>
      <c r="D88" s="305"/>
      <c r="E88" s="305"/>
      <c r="F88" s="305"/>
      <c r="G88" s="306"/>
    </row>
    <row r="89" spans="2:7" ht="20.100000000000001" customHeight="1">
      <c r="B89" s="306"/>
      <c r="C89" s="305"/>
      <c r="D89" s="305"/>
      <c r="E89" s="305"/>
      <c r="F89" s="305"/>
      <c r="G89" s="306"/>
    </row>
    <row r="90" spans="2:7" ht="20.100000000000001" customHeight="1">
      <c r="B90" s="306"/>
      <c r="C90" s="305"/>
      <c r="D90" s="305"/>
      <c r="E90" s="305"/>
      <c r="F90" s="305"/>
      <c r="G90" s="306"/>
    </row>
    <row r="91" spans="2:7" ht="20.100000000000001" customHeight="1">
      <c r="B91" s="306"/>
      <c r="C91" s="305"/>
      <c r="D91" s="305"/>
      <c r="E91" s="305"/>
      <c r="F91" s="305"/>
      <c r="G91" s="306"/>
    </row>
    <row r="92" spans="2:7" ht="20.100000000000001" customHeight="1">
      <c r="B92" s="306"/>
      <c r="C92" s="305"/>
      <c r="D92" s="305"/>
      <c r="E92" s="305"/>
      <c r="F92" s="305"/>
      <c r="G92" s="306"/>
    </row>
    <row r="93" spans="2:7" ht="20.100000000000001" customHeight="1">
      <c r="B93" s="306"/>
      <c r="C93" s="305"/>
      <c r="D93" s="305"/>
      <c r="E93" s="305"/>
      <c r="F93" s="305"/>
      <c r="G93" s="306"/>
    </row>
    <row r="94" spans="2:7" ht="20.100000000000001" customHeight="1">
      <c r="B94" s="306"/>
      <c r="C94" s="305"/>
      <c r="D94" s="305"/>
      <c r="E94" s="305"/>
      <c r="F94" s="305"/>
      <c r="G94" s="306"/>
    </row>
    <row r="95" spans="2:7" ht="20.100000000000001" customHeight="1">
      <c r="B95" s="306"/>
      <c r="C95" s="305"/>
      <c r="D95" s="305"/>
      <c r="E95" s="305"/>
      <c r="F95" s="305"/>
      <c r="G95" s="306"/>
    </row>
    <row r="96" spans="2:7" ht="20.100000000000001" customHeight="1">
      <c r="B96" s="306"/>
      <c r="C96" s="305"/>
      <c r="D96" s="305"/>
      <c r="E96" s="305"/>
      <c r="F96" s="305"/>
      <c r="G96" s="306"/>
    </row>
    <row r="97" spans="2:7" ht="20.100000000000001" customHeight="1">
      <c r="B97" s="306"/>
      <c r="C97" s="305"/>
      <c r="D97" s="305"/>
      <c r="E97" s="305"/>
      <c r="F97" s="305"/>
      <c r="G97" s="306"/>
    </row>
    <row r="98" spans="2:7" ht="20.100000000000001" customHeight="1">
      <c r="B98" s="306"/>
      <c r="C98" s="305"/>
      <c r="D98" s="305"/>
      <c r="E98" s="305"/>
      <c r="F98" s="305"/>
      <c r="G98" s="306"/>
    </row>
    <row r="99" spans="2:7" ht="20.100000000000001" customHeight="1">
      <c r="B99" s="306"/>
      <c r="C99" s="305"/>
      <c r="D99" s="305"/>
      <c r="E99" s="305"/>
      <c r="F99" s="305"/>
      <c r="G99" s="306"/>
    </row>
    <row r="100" spans="2:7" ht="20.100000000000001" customHeight="1">
      <c r="B100" s="306"/>
      <c r="C100" s="305"/>
      <c r="D100" s="305"/>
      <c r="E100" s="305"/>
      <c r="F100" s="305"/>
      <c r="G100" s="306"/>
    </row>
    <row r="101" spans="2:7" ht="20.100000000000001" customHeight="1">
      <c r="B101" s="306"/>
      <c r="C101" s="305"/>
      <c r="D101" s="305"/>
      <c r="E101" s="305"/>
      <c r="F101" s="305"/>
      <c r="G101" s="306"/>
    </row>
    <row r="102" spans="2:7" ht="20.100000000000001" customHeight="1">
      <c r="B102" s="306"/>
      <c r="C102" s="305"/>
      <c r="D102" s="305"/>
      <c r="E102" s="305"/>
      <c r="F102" s="305"/>
      <c r="G102" s="306"/>
    </row>
    <row r="103" spans="2:7" ht="20.100000000000001" customHeight="1">
      <c r="B103" s="306"/>
      <c r="C103" s="305"/>
      <c r="D103" s="305"/>
      <c r="E103" s="305"/>
      <c r="F103" s="305"/>
      <c r="G103" s="306"/>
    </row>
    <row r="104" spans="2:7" ht="20.100000000000001" customHeight="1">
      <c r="B104" s="306"/>
      <c r="C104" s="305"/>
      <c r="D104" s="305"/>
      <c r="E104" s="305"/>
      <c r="F104" s="305"/>
      <c r="G104" s="306"/>
    </row>
    <row r="105" spans="2:7" ht="20.100000000000001" customHeight="1">
      <c r="B105" s="306"/>
      <c r="C105" s="305"/>
      <c r="D105" s="305"/>
      <c r="E105" s="305"/>
      <c r="F105" s="305"/>
      <c r="G105" s="306"/>
    </row>
    <row r="106" spans="2:7" ht="20.100000000000001" customHeight="1">
      <c r="B106" s="306"/>
      <c r="C106" s="305"/>
      <c r="D106" s="305"/>
      <c r="E106" s="305"/>
      <c r="F106" s="305"/>
      <c r="G106" s="306"/>
    </row>
    <row r="107" spans="2:7" ht="20.100000000000001" customHeight="1">
      <c r="B107" s="306"/>
      <c r="C107" s="305"/>
      <c r="D107" s="305"/>
      <c r="E107" s="305"/>
      <c r="F107" s="305"/>
      <c r="G107" s="306"/>
    </row>
    <row r="108" spans="2:7" ht="20.100000000000001" customHeight="1">
      <c r="B108" s="306"/>
      <c r="C108" s="305"/>
      <c r="D108" s="305"/>
      <c r="E108" s="305"/>
      <c r="F108" s="305"/>
      <c r="G108" s="306"/>
    </row>
    <row r="109" spans="2:7" ht="20.100000000000001" customHeight="1">
      <c r="B109" s="306"/>
      <c r="C109" s="305"/>
      <c r="D109" s="305"/>
      <c r="E109" s="305"/>
      <c r="F109" s="305"/>
      <c r="G109" s="306"/>
    </row>
    <row r="110" spans="2:7" ht="20.100000000000001" customHeight="1">
      <c r="B110" s="306"/>
      <c r="C110" s="305"/>
      <c r="D110" s="305"/>
      <c r="E110" s="305"/>
      <c r="F110" s="305"/>
      <c r="G110" s="306"/>
    </row>
    <row r="111" spans="2:7" ht="20.100000000000001" customHeight="1">
      <c r="B111" s="306"/>
      <c r="C111" s="305"/>
      <c r="D111" s="305"/>
      <c r="E111" s="305"/>
      <c r="F111" s="305"/>
      <c r="G111" s="306"/>
    </row>
    <row r="112" spans="2:7" ht="20.100000000000001" customHeight="1">
      <c r="B112" s="306"/>
      <c r="C112" s="305"/>
      <c r="D112" s="305"/>
      <c r="E112" s="305"/>
      <c r="F112" s="305"/>
      <c r="G112" s="306"/>
    </row>
    <row r="113" spans="2:7" ht="20.100000000000001" customHeight="1">
      <c r="B113" s="306"/>
      <c r="C113" s="305"/>
      <c r="D113" s="305"/>
      <c r="E113" s="305"/>
      <c r="F113" s="305"/>
      <c r="G113" s="306"/>
    </row>
    <row r="114" spans="2:7" ht="20.100000000000001" customHeight="1">
      <c r="B114" s="306"/>
      <c r="C114" s="305"/>
      <c r="D114" s="305"/>
      <c r="E114" s="305"/>
      <c r="F114" s="305"/>
      <c r="G114" s="306"/>
    </row>
    <row r="115" spans="2:7" ht="20.100000000000001" customHeight="1">
      <c r="B115" s="306"/>
      <c r="C115" s="305"/>
      <c r="D115" s="305"/>
      <c r="E115" s="305"/>
      <c r="F115" s="305"/>
      <c r="G115" s="306"/>
    </row>
    <row r="116" spans="2:7" ht="20.100000000000001" customHeight="1">
      <c r="B116" s="306"/>
      <c r="C116" s="305"/>
      <c r="D116" s="305"/>
      <c r="E116" s="305"/>
      <c r="F116" s="305"/>
      <c r="G116" s="306"/>
    </row>
    <row r="117" spans="2:7" ht="20.100000000000001" customHeight="1">
      <c r="B117" s="306"/>
      <c r="C117" s="305"/>
      <c r="D117" s="305"/>
      <c r="E117" s="305"/>
      <c r="F117" s="305"/>
      <c r="G117" s="306"/>
    </row>
    <row r="118" spans="2:7" ht="20.100000000000001" customHeight="1">
      <c r="B118" s="306"/>
      <c r="C118" s="305"/>
      <c r="D118" s="305"/>
      <c r="E118" s="305"/>
      <c r="F118" s="305"/>
      <c r="G118" s="306"/>
    </row>
    <row r="119" spans="2:7" ht="20.100000000000001" customHeight="1">
      <c r="B119" s="306"/>
      <c r="C119" s="305"/>
      <c r="D119" s="305"/>
      <c r="E119" s="305"/>
      <c r="F119" s="305"/>
      <c r="G119" s="306"/>
    </row>
    <row r="120" spans="2:7" ht="20.100000000000001" customHeight="1">
      <c r="B120" s="306"/>
      <c r="C120" s="305"/>
      <c r="D120" s="305"/>
      <c r="E120" s="305"/>
      <c r="F120" s="305"/>
      <c r="G120" s="306"/>
    </row>
    <row r="121" spans="2:7" ht="20.100000000000001" customHeight="1">
      <c r="B121" s="306"/>
      <c r="C121" s="305"/>
      <c r="D121" s="305"/>
      <c r="E121" s="305"/>
      <c r="F121" s="305"/>
      <c r="G121" s="306"/>
    </row>
    <row r="122" spans="2:7" ht="20.100000000000001" customHeight="1">
      <c r="B122" s="306"/>
      <c r="C122" s="305"/>
      <c r="D122" s="305"/>
      <c r="E122" s="305"/>
      <c r="F122" s="305"/>
      <c r="G122" s="306"/>
    </row>
    <row r="123" spans="2:7" ht="20.100000000000001" customHeight="1">
      <c r="B123" s="306"/>
      <c r="C123" s="305"/>
      <c r="D123" s="305"/>
      <c r="E123" s="305"/>
      <c r="F123" s="305"/>
      <c r="G123" s="306"/>
    </row>
  </sheetData>
  <sheetProtection formatCells="0" formatColumns="0" formatRows="0" insertRows="0" deleteColumns="0" deleteRows="0"/>
  <mergeCells count="6">
    <mergeCell ref="B32:B51"/>
    <mergeCell ref="C1:H1"/>
    <mergeCell ref="A3:H3"/>
    <mergeCell ref="A4:H4"/>
    <mergeCell ref="B16:B23"/>
    <mergeCell ref="B24:B31"/>
  </mergeCells>
  <printOptions horizontalCentered="1"/>
  <pageMargins left="0.39370078740157483" right="0.39370078740157483" top="0.43307086614173229" bottom="0.39370078740157483" header="0" footer="0"/>
  <pageSetup paperSize="9" scale="62"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4</vt:i4>
      </vt:variant>
    </vt:vector>
  </HeadingPairs>
  <TitlesOfParts>
    <vt:vector size="8" baseType="lpstr">
      <vt:lpstr>Kobiety</vt:lpstr>
      <vt:lpstr>Grupy_M</vt:lpstr>
      <vt:lpstr>turniej GŁówny_M</vt:lpstr>
      <vt:lpstr>klasyfikacja </vt:lpstr>
      <vt:lpstr>Grupy_M!Obszar_wydruku</vt:lpstr>
      <vt:lpstr>'klasyfikacja '!Obszar_wydruku</vt:lpstr>
      <vt:lpstr>Kobiety!Obszar_wydruku</vt:lpstr>
      <vt:lpstr>'turniej GŁówny_M'!Obszar_wydruku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dc:creator>
  <cp:lastModifiedBy>Barbara Tereszkiewicz-Stach</cp:lastModifiedBy>
  <dcterms:created xsi:type="dcterms:W3CDTF">2023-12-17T10:40:06Z</dcterms:created>
  <dcterms:modified xsi:type="dcterms:W3CDTF">2023-12-17T17:39:59Z</dcterms:modified>
</cp:coreProperties>
</file>